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cinis\Box Sync\Sophia files\"/>
    </mc:Choice>
  </mc:AlternateContent>
  <xr:revisionPtr revIDLastSave="0" documentId="11_48B7ADB59E0FE8810F9EBA870BC2A0FF22C79462" xr6:coauthVersionLast="47" xr6:coauthVersionMax="47" xr10:uidLastSave="{00000000-0000-0000-0000-000000000000}"/>
  <bookViews>
    <workbookView xWindow="0" yWindow="0" windowWidth="17256" windowHeight="4920" tabRatio="789" xr2:uid="{00000000-000D-0000-FFFF-FFFF00000000}"/>
  </bookViews>
  <sheets>
    <sheet name="Instructions" sheetId="6" r:id="rId1"/>
    <sheet name="Column Definitions" sheetId="5" r:id="rId2"/>
    <sheet name="RACD &amp; Case Investigation" sheetId="1" r:id="rId3"/>
    <sheet name="Mass Screening" sheetId="2" r:id="rId4"/>
    <sheet name="Individual level data" sheetId="7" r:id="rId5"/>
    <sheet name="Analysis" sheetId="4" r:id="rId6"/>
    <sheet name="Definitions" sheetId="8" r:id="rId7"/>
  </sheets>
  <externalReferences>
    <externalReference r:id="rId8"/>
    <externalReference r:id="rId9"/>
  </externalReferences>
  <definedNames>
    <definedName name="translate_eng">'[1]Translations Setup'!$D$12:$D$188</definedName>
    <definedName name="translate_tbl">'[1]Translations Setup'!$A$12:$Y$188</definedName>
  </definedNames>
  <calcPr calcId="162913"/>
  <pivotCaches>
    <pivotCache cacheId="1339" r:id="rId10"/>
    <pivotCache cacheId="1340" r:id="rId11"/>
    <pivotCache cacheId="1341" r:id="rId12"/>
    <pivotCache cacheId="1342" r:id="rId1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7" i="4" l="1"/>
  <c r="E105" i="4"/>
  <c r="E103" i="4"/>
  <c r="E101" i="4"/>
  <c r="E99" i="4"/>
  <c r="E97" i="4"/>
  <c r="D107" i="4"/>
  <c r="D105" i="4"/>
  <c r="D103" i="4"/>
  <c r="D101" i="4"/>
  <c r="D99" i="4"/>
  <c r="D97" i="4"/>
  <c r="C103" i="4"/>
  <c r="C107" i="4"/>
  <c r="C101" i="4"/>
  <c r="C105" i="4"/>
  <c r="C99" i="4"/>
  <c r="C97" i="4"/>
  <c r="B107" i="4"/>
  <c r="B105" i="4"/>
  <c r="B103" i="4"/>
  <c r="B101" i="4"/>
  <c r="B99" i="4"/>
  <c r="B97" i="4"/>
  <c r="U3" i="7" l="1"/>
  <c r="B4" i="7"/>
  <c r="U4" i="7"/>
  <c r="B5" i="7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U5" i="7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A27" i="7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AA43" i="7"/>
  <c r="AB43" i="7"/>
  <c r="U44" i="7"/>
  <c r="AA44" i="7"/>
  <c r="AB44" i="7"/>
  <c r="U45" i="7"/>
  <c r="AA45" i="7"/>
  <c r="AB45" i="7"/>
  <c r="U46" i="7"/>
  <c r="AA46" i="7"/>
  <c r="AB46" i="7"/>
  <c r="U47" i="7"/>
  <c r="AA47" i="7"/>
  <c r="AB47" i="7"/>
  <c r="U48" i="7"/>
  <c r="AA48" i="7"/>
  <c r="AB48" i="7"/>
  <c r="U49" i="7"/>
  <c r="U50" i="7"/>
  <c r="U51" i="7"/>
  <c r="AA51" i="7"/>
  <c r="AB51" i="7"/>
  <c r="U52" i="7"/>
  <c r="AA52" i="7"/>
  <c r="AB52" i="7"/>
  <c r="U53" i="7"/>
  <c r="AA53" i="7"/>
  <c r="AB53" i="7"/>
  <c r="U54" i="7"/>
  <c r="AA54" i="7"/>
  <c r="AB54" i="7"/>
  <c r="U55" i="7"/>
  <c r="AA55" i="7"/>
  <c r="AB55" i="7"/>
  <c r="U56" i="7"/>
  <c r="AA56" i="7"/>
  <c r="AB56" i="7"/>
  <c r="U57" i="7"/>
  <c r="AA57" i="7"/>
  <c r="AB57" i="7"/>
  <c r="U58" i="7"/>
  <c r="AA58" i="7"/>
  <c r="AB58" i="7"/>
  <c r="U59" i="7"/>
  <c r="U60" i="7"/>
  <c r="AA60" i="7"/>
  <c r="AB60" i="7"/>
  <c r="U61" i="7"/>
  <c r="U62" i="7"/>
  <c r="AA62" i="7"/>
  <c r="AB62" i="7"/>
  <c r="B74" i="4"/>
  <c r="C74" i="4" s="1"/>
  <c r="B73" i="4"/>
  <c r="C73" i="4" s="1"/>
  <c r="B72" i="4"/>
  <c r="C72" i="4" s="1"/>
  <c r="B71" i="4"/>
  <c r="C71" i="4" s="1"/>
  <c r="B70" i="4"/>
  <c r="C70" i="4" s="1"/>
  <c r="B69" i="4"/>
  <c r="C69" i="4" s="1"/>
  <c r="B68" i="4"/>
  <c r="C68" i="4" s="1"/>
  <c r="B67" i="4"/>
  <c r="C67" i="4" s="1"/>
  <c r="B66" i="4"/>
  <c r="C66" i="4" s="1"/>
  <c r="B65" i="4"/>
  <c r="C65" i="4" s="1"/>
  <c r="B64" i="4"/>
  <c r="C64" i="4" s="1"/>
  <c r="B26" i="4"/>
  <c r="D26" i="4" s="1"/>
  <c r="C26" i="4"/>
  <c r="E26" i="4" s="1"/>
  <c r="B15" i="4"/>
  <c r="D15" i="4" s="1"/>
  <c r="B16" i="4"/>
  <c r="D16" i="4" s="1"/>
  <c r="B17" i="4"/>
  <c r="D17" i="4" s="1"/>
  <c r="B18" i="4"/>
  <c r="B19" i="4"/>
  <c r="D19" i="4" s="1"/>
  <c r="B20" i="4"/>
  <c r="D20" i="4" s="1"/>
  <c r="B21" i="4"/>
  <c r="D21" i="4" s="1"/>
  <c r="B22" i="4"/>
  <c r="D22" i="4" s="1"/>
  <c r="B23" i="4"/>
  <c r="D23" i="4" s="1"/>
  <c r="B24" i="4"/>
  <c r="D24" i="4" s="1"/>
  <c r="B25" i="4"/>
  <c r="D25" i="4" s="1"/>
  <c r="C15" i="4"/>
  <c r="E15" i="4" s="1"/>
  <c r="C16" i="4"/>
  <c r="E16" i="4" s="1"/>
  <c r="C17" i="4"/>
  <c r="E17" i="4" s="1"/>
  <c r="C18" i="4"/>
  <c r="E18" i="4" s="1"/>
  <c r="C19" i="4"/>
  <c r="E19" i="4" s="1"/>
  <c r="C20" i="4"/>
  <c r="E20" i="4" s="1"/>
  <c r="C21" i="4"/>
  <c r="E21" i="4" s="1"/>
  <c r="C22" i="4"/>
  <c r="E22" i="4" s="1"/>
  <c r="C23" i="4"/>
  <c r="E23" i="4" s="1"/>
  <c r="C24" i="4"/>
  <c r="E24" i="4" s="1"/>
  <c r="C25" i="4"/>
  <c r="E25" i="4" s="1"/>
  <c r="B63" i="4"/>
  <c r="C63" i="4" s="1"/>
  <c r="D18" i="4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D46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E7" i="1"/>
  <c r="AE8" i="1"/>
  <c r="AD7" i="1"/>
  <c r="B10" i="4"/>
  <c r="B9" i="4"/>
  <c r="B11" i="4"/>
  <c r="G48" i="4"/>
</calcChain>
</file>

<file path=xl/sharedStrings.xml><?xml version="1.0" encoding="utf-8"?>
<sst xmlns="http://schemas.openxmlformats.org/spreadsheetml/2006/main" count="1274" uniqueCount="410">
  <si>
    <t>Active Surveillance Worksheet for Formative Assessment</t>
  </si>
  <si>
    <t>Use the following worksheet to populate findings from relevant reports, publications and grey literature to help inform and guide data collection.</t>
  </si>
  <si>
    <t xml:space="preserve">For more information on updating these worksheets: </t>
  </si>
  <si>
    <t xml:space="preserve">See the Formative Assessment guide, page 18 ('Review Active Surveillance Data') for additional procedures and guidance on completing this worksheet. </t>
  </si>
  <si>
    <t>Procedures:</t>
  </si>
  <si>
    <t xml:space="preserve">1. Use the 'RACD &amp; Case Investigation' and 'Mass Screening' tabs to enter in active surveillance data, typically obtained at the health facility and district levels. </t>
  </si>
  <si>
    <t>2. Replace the sample data with your active surveillance data.</t>
  </si>
  <si>
    <t xml:space="preserve">3. Go to the 'Analysis' tab to view summarized data on malaria cases. </t>
  </si>
  <si>
    <t>This document was created by:</t>
  </si>
  <si>
    <t>Field Name</t>
  </si>
  <si>
    <t>Label</t>
  </si>
  <si>
    <t>Data Type</t>
  </si>
  <si>
    <t>Values</t>
  </si>
  <si>
    <t>Value Labels</t>
  </si>
  <si>
    <t>Field Size</t>
  </si>
  <si>
    <t>For any highlighted value labels in blue, adjust the response options according to your environment and geography.</t>
  </si>
  <si>
    <t>RACD and Case Investigation / Mass Screening Active Surveillance Reporting</t>
  </si>
  <si>
    <t>ID</t>
  </si>
  <si>
    <t>ID number</t>
  </si>
  <si>
    <t>Numeric</t>
  </si>
  <si>
    <t>Surv_type</t>
  </si>
  <si>
    <t>Type of surveillance</t>
  </si>
  <si>
    <t>RACD</t>
  </si>
  <si>
    <t>Case Investigation</t>
  </si>
  <si>
    <t>Site_type</t>
  </si>
  <si>
    <t>Site type</t>
  </si>
  <si>
    <t>worksite</t>
  </si>
  <si>
    <t>marketplace</t>
  </si>
  <si>
    <t>village</t>
  </si>
  <si>
    <t>border</t>
  </si>
  <si>
    <t>school</t>
  </si>
  <si>
    <t>other</t>
  </si>
  <si>
    <t>unknown</t>
  </si>
  <si>
    <t>missing</t>
  </si>
  <si>
    <t>Pop_type</t>
  </si>
  <si>
    <t>Population type</t>
  </si>
  <si>
    <t>people in areas recently visited by the index case</t>
  </si>
  <si>
    <t>migrant travelers</t>
  </si>
  <si>
    <t>village residents</t>
  </si>
  <si>
    <t>co-workers</t>
  </si>
  <si>
    <t>Area_pop</t>
  </si>
  <si>
    <t>Population of screening area</t>
  </si>
  <si>
    <t>Jan_scrn</t>
  </si>
  <si>
    <t>Number screened in January</t>
  </si>
  <si>
    <t>Jan_fev</t>
  </si>
  <si>
    <t>Number of people with fever in the last two weeks</t>
  </si>
  <si>
    <t>Jan_cases</t>
  </si>
  <si>
    <t>Number of cases in January</t>
  </si>
  <si>
    <t>Feb_scrn</t>
  </si>
  <si>
    <t>Number screened in February</t>
  </si>
  <si>
    <t>Feb_fev</t>
  </si>
  <si>
    <t>Feb_cases</t>
  </si>
  <si>
    <t>Number of cases in February</t>
  </si>
  <si>
    <t>Mar_scrn</t>
  </si>
  <si>
    <t>Number screened in March</t>
  </si>
  <si>
    <t>Mar_fev</t>
  </si>
  <si>
    <t>Mar_cases</t>
  </si>
  <si>
    <t>Number of cases in March</t>
  </si>
  <si>
    <t>Apr_scrn</t>
  </si>
  <si>
    <t>Number screened in April</t>
  </si>
  <si>
    <t>Apr_fev</t>
  </si>
  <si>
    <t>Apr_cases</t>
  </si>
  <si>
    <t>Number of cases in April</t>
  </si>
  <si>
    <t>May_scrn</t>
  </si>
  <si>
    <t>Number screened in May</t>
  </si>
  <si>
    <t>May_fev</t>
  </si>
  <si>
    <t>May_cases</t>
  </si>
  <si>
    <t>Number of cases in May</t>
  </si>
  <si>
    <t>Jun_scrn</t>
  </si>
  <si>
    <t>Number screened in June</t>
  </si>
  <si>
    <t>Jun_fev</t>
  </si>
  <si>
    <t>Jun_cases</t>
  </si>
  <si>
    <t>Number of cases in June</t>
  </si>
  <si>
    <t>Jul_scrn</t>
  </si>
  <si>
    <t>Number screened in July</t>
  </si>
  <si>
    <t>Jul_fev</t>
  </si>
  <si>
    <t>Jul_cases</t>
  </si>
  <si>
    <t>Number of cases in July</t>
  </si>
  <si>
    <t>Aug_scrn</t>
  </si>
  <si>
    <t>Number screened in August</t>
  </si>
  <si>
    <t>Aug_fev</t>
  </si>
  <si>
    <t>Aug_cases</t>
  </si>
  <si>
    <t>Number of cases in August</t>
  </si>
  <si>
    <t>Sept_scrn</t>
  </si>
  <si>
    <t>Number screened in September</t>
  </si>
  <si>
    <t>Sept_fev</t>
  </si>
  <si>
    <t>Sept_cases</t>
  </si>
  <si>
    <t>Number of cases in September</t>
  </si>
  <si>
    <t>Oct_scrn</t>
  </si>
  <si>
    <t>Number screened in October</t>
  </si>
  <si>
    <t>Oct_fev</t>
  </si>
  <si>
    <t>Oct_cases</t>
  </si>
  <si>
    <t>Number of cases in October</t>
  </si>
  <si>
    <t>Nov_scrn</t>
  </si>
  <si>
    <t>Number screened in November</t>
  </si>
  <si>
    <t>Nov_fev</t>
  </si>
  <si>
    <t>Nov_cases</t>
  </si>
  <si>
    <t>Number of cases in November</t>
  </si>
  <si>
    <t>Dec_scrn</t>
  </si>
  <si>
    <t>Number screened in December</t>
  </si>
  <si>
    <t>Dec_fev</t>
  </si>
  <si>
    <t>Dec_cases</t>
  </si>
  <si>
    <t>Number of cases in December</t>
  </si>
  <si>
    <t>Total_scrn</t>
  </si>
  <si>
    <t>Total number screened in one year</t>
  </si>
  <si>
    <t>Total_fev</t>
  </si>
  <si>
    <t>Total number of people with fever in the last two weeks</t>
  </si>
  <si>
    <t>Numberic</t>
  </si>
  <si>
    <t>Total_cases</t>
  </si>
  <si>
    <t>Total cases in one year</t>
  </si>
  <si>
    <t>Individual Level Data Dictionary</t>
  </si>
  <si>
    <t>CLINICAL DATA</t>
  </si>
  <si>
    <t>Date</t>
  </si>
  <si>
    <t>Date of diagnosis (MM/DD/YYYY)</t>
  </si>
  <si>
    <t>Year</t>
  </si>
  <si>
    <t>Year (YYYY)</t>
  </si>
  <si>
    <t>Age</t>
  </si>
  <si>
    <t>Age of patient</t>
  </si>
  <si>
    <t>Sex</t>
  </si>
  <si>
    <t>Gender of patient</t>
  </si>
  <si>
    <t>Character</t>
  </si>
  <si>
    <t>M</t>
  </si>
  <si>
    <t>Male</t>
  </si>
  <si>
    <t>F</t>
  </si>
  <si>
    <t>Female</t>
  </si>
  <si>
    <t>Facility</t>
  </si>
  <si>
    <t>Health facility where patient was seen for testing</t>
  </si>
  <si>
    <t>Tested</t>
  </si>
  <si>
    <t>Tested for malaria</t>
  </si>
  <si>
    <t xml:space="preserve">No </t>
  </si>
  <si>
    <t>Yes</t>
  </si>
  <si>
    <t>Test_res</t>
  </si>
  <si>
    <t>Confirmed malaria case</t>
  </si>
  <si>
    <t>malaria negative</t>
  </si>
  <si>
    <t>malaria positive</t>
  </si>
  <si>
    <t>Species</t>
  </si>
  <si>
    <t>Malaria parasite species identified</t>
  </si>
  <si>
    <t>Pf</t>
  </si>
  <si>
    <t>Plasmodium falciparum</t>
  </si>
  <si>
    <t>Pv</t>
  </si>
  <si>
    <t>Plasmodium vivax</t>
  </si>
  <si>
    <t>PfPv</t>
  </si>
  <si>
    <t>Plasmodium falciparum/Plasmodium vivax co-infection</t>
  </si>
  <si>
    <t>Dx_method</t>
  </si>
  <si>
    <t>Method of malaria testing</t>
  </si>
  <si>
    <t>RDT</t>
  </si>
  <si>
    <t>Microscopy</t>
  </si>
  <si>
    <t>RDT and microscopy</t>
  </si>
  <si>
    <t>Other</t>
  </si>
  <si>
    <t>Fever_hist</t>
  </si>
  <si>
    <t>History of fever in the last 30 days</t>
  </si>
  <si>
    <t>Tx</t>
  </si>
  <si>
    <t>Received treatment?</t>
  </si>
  <si>
    <t>NP_tx</t>
  </si>
  <si>
    <t>Treated according to national policy guidelines?</t>
  </si>
  <si>
    <t>Referral_up</t>
  </si>
  <si>
    <t>Was the patient referred to higher level facilities?</t>
  </si>
  <si>
    <t>Death</t>
  </si>
  <si>
    <t>Death of case</t>
  </si>
  <si>
    <t>Dist_dx</t>
  </si>
  <si>
    <t xml:space="preserve">District diagnosed </t>
  </si>
  <si>
    <t>HF_dx</t>
  </si>
  <si>
    <t>Health facility diagnosed</t>
  </si>
  <si>
    <t>RESIDENCE AND NATIONALITY</t>
  </si>
  <si>
    <t>Province</t>
  </si>
  <si>
    <t>District</t>
  </si>
  <si>
    <t xml:space="preserve">District </t>
  </si>
  <si>
    <t>District_pop</t>
  </si>
  <si>
    <t>Population of district where malaria test was done</t>
  </si>
  <si>
    <t>Sub-district</t>
  </si>
  <si>
    <t xml:space="preserve">Sub-district </t>
  </si>
  <si>
    <t>Village</t>
  </si>
  <si>
    <t>Village of residence</t>
  </si>
  <si>
    <t>Residence</t>
  </si>
  <si>
    <t>Address of patient</t>
  </si>
  <si>
    <t>Nationality</t>
  </si>
  <si>
    <t>Dist_res</t>
  </si>
  <si>
    <t>District of residence</t>
  </si>
  <si>
    <t>Village_res</t>
  </si>
  <si>
    <t>Constituency_res</t>
  </si>
  <si>
    <t>Constituency of residence</t>
  </si>
  <si>
    <t>DEMOGRAPHICS AND RISK FACTORS</t>
  </si>
  <si>
    <t>Local</t>
  </si>
  <si>
    <t>Local malaria cases</t>
  </si>
  <si>
    <t>None</t>
  </si>
  <si>
    <t>Local case</t>
  </si>
  <si>
    <t>Imported</t>
  </si>
  <si>
    <t>Imported malaria cases</t>
  </si>
  <si>
    <t>Imported case</t>
  </si>
  <si>
    <t>Recent_travel</t>
  </si>
  <si>
    <t>History of travel in the last 30 days</t>
  </si>
  <si>
    <t>Travel_dest</t>
  </si>
  <si>
    <t>Travel destination</t>
  </si>
  <si>
    <t>Date_dep</t>
  </si>
  <si>
    <t>Date of departure for travel (MM/DD/YYYY)</t>
  </si>
  <si>
    <t>Date_ret</t>
  </si>
  <si>
    <t>Date of return from travel (MM/DD/YYYY)</t>
  </si>
  <si>
    <t>Prev</t>
  </si>
  <si>
    <t>Malaria prevention used</t>
  </si>
  <si>
    <t>IRS</t>
  </si>
  <si>
    <t>Insecticide residual spray used</t>
  </si>
  <si>
    <t>Net_res</t>
  </si>
  <si>
    <t>Bednet used at home</t>
  </si>
  <si>
    <t>Net_trav</t>
  </si>
  <si>
    <t>Bednet used during travel</t>
  </si>
  <si>
    <t>Occupation</t>
  </si>
  <si>
    <t>RACD and Case Investigation Active Surveillance Reporting Worksheet</t>
  </si>
  <si>
    <t>People in areas recently visited by the index case</t>
  </si>
  <si>
    <t>Migrant travelers</t>
  </si>
  <si>
    <t>Case investigation</t>
  </si>
  <si>
    <t>Village residents</t>
  </si>
  <si>
    <t>Co-workers</t>
  </si>
  <si>
    <t>Mass Screening Active Surveillance Reporting Worksheet</t>
  </si>
  <si>
    <t>Raw Data Entry: to be copied directly</t>
  </si>
  <si>
    <t>Standardized location data</t>
  </si>
  <si>
    <t>Px_residence</t>
  </si>
  <si>
    <t>Beta</t>
  </si>
  <si>
    <t>C</t>
  </si>
  <si>
    <t>C1</t>
  </si>
  <si>
    <t>C1-1</t>
  </si>
  <si>
    <t>Residence1</t>
  </si>
  <si>
    <t>ABC</t>
  </si>
  <si>
    <t>place1</t>
  </si>
  <si>
    <t>job1</t>
  </si>
  <si>
    <t>Alpha</t>
  </si>
  <si>
    <t>B</t>
  </si>
  <si>
    <t>B3</t>
  </si>
  <si>
    <t>B3-2</t>
  </si>
  <si>
    <t>Residence2</t>
  </si>
  <si>
    <t>MNO</t>
  </si>
  <si>
    <t>place2</t>
  </si>
  <si>
    <t>job3</t>
  </si>
  <si>
    <t>C2</t>
  </si>
  <si>
    <t>C2-1</t>
  </si>
  <si>
    <t>Residence3</t>
  </si>
  <si>
    <t>job4</t>
  </si>
  <si>
    <t>D</t>
  </si>
  <si>
    <t>D5</t>
  </si>
  <si>
    <t>D5-1</t>
  </si>
  <si>
    <t>Residence4</t>
  </si>
  <si>
    <t>DEF</t>
  </si>
  <si>
    <t>place4</t>
  </si>
  <si>
    <t>job5</t>
  </si>
  <si>
    <t>Gamma</t>
  </si>
  <si>
    <t>E</t>
  </si>
  <si>
    <t>E1</t>
  </si>
  <si>
    <t>E1-2</t>
  </si>
  <si>
    <t>Residence5</t>
  </si>
  <si>
    <t>JKL</t>
  </si>
  <si>
    <t>C3</t>
  </si>
  <si>
    <t>C3-1</t>
  </si>
  <si>
    <t>Residence6</t>
  </si>
  <si>
    <t>place3</t>
  </si>
  <si>
    <t>job2</t>
  </si>
  <si>
    <t>C2-3</t>
  </si>
  <si>
    <t>Residence7</t>
  </si>
  <si>
    <t>job7</t>
  </si>
  <si>
    <t>B1</t>
  </si>
  <si>
    <t>B1-1</t>
  </si>
  <si>
    <t>Residence8</t>
  </si>
  <si>
    <t>job8</t>
  </si>
  <si>
    <t>A</t>
  </si>
  <si>
    <t>A1</t>
  </si>
  <si>
    <t>A1-3</t>
  </si>
  <si>
    <t>Residence9</t>
  </si>
  <si>
    <t>A1-2</t>
  </si>
  <si>
    <t>Residence10</t>
  </si>
  <si>
    <t>job10</t>
  </si>
  <si>
    <t>D3</t>
  </si>
  <si>
    <t>D3-2</t>
  </si>
  <si>
    <t>Residence11</t>
  </si>
  <si>
    <t>job9</t>
  </si>
  <si>
    <t>Residence12</t>
  </si>
  <si>
    <t>Residence13</t>
  </si>
  <si>
    <t>job11</t>
  </si>
  <si>
    <t>B3-3</t>
  </si>
  <si>
    <t>Residence14</t>
  </si>
  <si>
    <t>GHI</t>
  </si>
  <si>
    <t>A3</t>
  </si>
  <si>
    <t>A3-2</t>
  </si>
  <si>
    <t>Residence15</t>
  </si>
  <si>
    <t>D2</t>
  </si>
  <si>
    <t>D2-1</t>
  </si>
  <si>
    <t>Residence16</t>
  </si>
  <si>
    <t>B3-1</t>
  </si>
  <si>
    <t>Residence17</t>
  </si>
  <si>
    <t>C2-4</t>
  </si>
  <si>
    <t>Residence18</t>
  </si>
  <si>
    <t>C1-3</t>
  </si>
  <si>
    <t>Residence19</t>
  </si>
  <si>
    <t>F1</t>
  </si>
  <si>
    <t>F1-1</t>
  </si>
  <si>
    <t>Residence20</t>
  </si>
  <si>
    <t>place5</t>
  </si>
  <si>
    <t>A1-1</t>
  </si>
  <si>
    <t>Residence21</t>
  </si>
  <si>
    <t>Residence22</t>
  </si>
  <si>
    <t>C2-2</t>
  </si>
  <si>
    <t>Residence23</t>
  </si>
  <si>
    <t>D3-1</t>
  </si>
  <si>
    <t>Residence24</t>
  </si>
  <si>
    <t>Residence25</t>
  </si>
  <si>
    <t>job6</t>
  </si>
  <si>
    <t>E1-1</t>
  </si>
  <si>
    <t>Residence26</t>
  </si>
  <si>
    <t>C3-4</t>
  </si>
  <si>
    <t>Residence27</t>
  </si>
  <si>
    <t>Residence28</t>
  </si>
  <si>
    <t>Residence29</t>
  </si>
  <si>
    <t>place6</t>
  </si>
  <si>
    <t>A2</t>
  </si>
  <si>
    <t>A2-2</t>
  </si>
  <si>
    <t>Residence30</t>
  </si>
  <si>
    <t>F3</t>
  </si>
  <si>
    <t>F3-2</t>
  </si>
  <si>
    <t>Residence31</t>
  </si>
  <si>
    <t>C4</t>
  </si>
  <si>
    <t>C4-1</t>
  </si>
  <si>
    <t>Residence32</t>
  </si>
  <si>
    <t>B4</t>
  </si>
  <si>
    <t>B4-1</t>
  </si>
  <si>
    <t>Residence33</t>
  </si>
  <si>
    <t>Residence34</t>
  </si>
  <si>
    <t>A2-1</t>
  </si>
  <si>
    <t>Residence35</t>
  </si>
  <si>
    <t>Residence36</t>
  </si>
  <si>
    <t>E2</t>
  </si>
  <si>
    <t>E2-1</t>
  </si>
  <si>
    <t>Residence37</t>
  </si>
  <si>
    <t>Residence38</t>
  </si>
  <si>
    <t>C4-2</t>
  </si>
  <si>
    <t>Residence39</t>
  </si>
  <si>
    <t>F4</t>
  </si>
  <si>
    <t>F4-1</t>
  </si>
  <si>
    <t>Residence40</t>
  </si>
  <si>
    <t>C1-2</t>
  </si>
  <si>
    <t>D2-3</t>
  </si>
  <si>
    <t>place11</t>
  </si>
  <si>
    <t>place7</t>
  </si>
  <si>
    <t>job12</t>
  </si>
  <si>
    <t>B2</t>
  </si>
  <si>
    <t>B2-1</t>
  </si>
  <si>
    <t>place8</t>
  </si>
  <si>
    <t>job14</t>
  </si>
  <si>
    <t>D1</t>
  </si>
  <si>
    <t>D1-1</t>
  </si>
  <si>
    <t>job13</t>
  </si>
  <si>
    <t>place9</t>
  </si>
  <si>
    <t>D2-2</t>
  </si>
  <si>
    <t>B1-2</t>
  </si>
  <si>
    <t>place10</t>
  </si>
  <si>
    <t>D2-4</t>
  </si>
  <si>
    <t>RACD and Case Investigation</t>
  </si>
  <si>
    <t>Surveillance Type</t>
  </si>
  <si>
    <t>Total screened</t>
  </si>
  <si>
    <t>Total cases</t>
  </si>
  <si>
    <t>(blank)</t>
  </si>
  <si>
    <t>Grand Total</t>
  </si>
  <si>
    <t>Proportion of positive cases from screened population</t>
  </si>
  <si>
    <t>All</t>
  </si>
  <si>
    <t xml:space="preserve">Total screened </t>
  </si>
  <si>
    <t xml:space="preserve">Screening coverage </t>
  </si>
  <si>
    <t>Month</t>
  </si>
  <si>
    <t xml:space="preserve">RACD </t>
  </si>
  <si>
    <t xml:space="preserve">Case Investigation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</si>
  <si>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</si>
  <si>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</si>
  <si>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</si>
  <si>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</si>
  <si>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</si>
  <si>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</si>
  <si>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</si>
  <si>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</si>
  <si>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</si>
  <si>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</si>
  <si>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</si>
  <si>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</si>
  <si>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Individual Level Data</t>
  </si>
  <si>
    <t>Cases</t>
  </si>
  <si>
    <t>Cases treated</t>
  </si>
  <si>
    <t>Treated per national guidelines</t>
  </si>
  <si>
    <t>Dead</t>
  </si>
  <si>
    <t>Local cases</t>
  </si>
  <si>
    <t>Imported cases</t>
  </si>
  <si>
    <t>1-10</t>
  </si>
  <si>
    <t>11-20</t>
  </si>
  <si>
    <t>21-30</t>
  </si>
  <si>
    <t>31-40</t>
  </si>
  <si>
    <t>41-50</t>
  </si>
  <si>
    <t>51-60</t>
  </si>
  <si>
    <t>71-80</t>
  </si>
  <si>
    <t>91-100</t>
  </si>
  <si>
    <t>Mass Screening</t>
  </si>
  <si>
    <t>Site and population type</t>
  </si>
  <si>
    <t>Total reported fevers</t>
  </si>
  <si>
    <t>Fever history</t>
  </si>
  <si>
    <t>Use IRS</t>
  </si>
  <si>
    <t>Use nets at home</t>
  </si>
  <si>
    <t>Use nets when traveling</t>
  </si>
  <si>
    <t>District population</t>
  </si>
  <si>
    <t>Parasite prevalence</t>
  </si>
  <si>
    <t>API</t>
  </si>
  <si>
    <t>Proportion receiving first-line treatment</t>
  </si>
  <si>
    <t>Malaria mortality rate</t>
  </si>
  <si>
    <t>Definitions</t>
  </si>
  <si>
    <t>(Confirmed cases during 1 year/population under surveillance) x 1000</t>
  </si>
  <si>
    <t>Number of persons with malaria infection detected by RDT or microscopy/total number of persons tested for malaria parasites by RDT or microsocopy</t>
  </si>
  <si>
    <t>Number of malaria-specific deaths reported in the previous year/mid-year number of persons at risk for malaria infection during the reporting year</t>
  </si>
  <si>
    <t>Proportion of patients with confirmed malaria who received first-line antimalarial treatment according to national policy</t>
  </si>
  <si>
    <t>Number of patients with confirmed malaria who received first-line antimalarial treatment according to national policy/total number of confirmed malaria cases, including both passive and active surveillance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</si>
</sst>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name val="Arial"/>
      <family val="2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8"/>
      <name val="Calibri"/>
      <family val="2"/>
      <scheme val="minor"/>
    </font>
    <font>
      <b/>
      <u/>
      <sz val="12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</fills>
  <borders count="5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n">
        <color theme="1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rgb="FF95B3D7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ck">
        <color theme="1"/>
      </bottom>
      <diagonal/>
    </border>
    <border>
      <left/>
      <right/>
      <top style="medium">
        <color indexed="64"/>
      </top>
      <bottom style="thick">
        <color theme="1"/>
      </bottom>
      <diagonal/>
    </border>
    <border>
      <left/>
      <right style="medium">
        <color indexed="64"/>
      </right>
      <top style="medium">
        <color indexed="64"/>
      </top>
      <bottom style="thick">
        <color theme="1"/>
      </bottom>
      <diagonal/>
    </border>
    <border>
      <left style="medium">
        <color indexed="64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thick">
        <color theme="1"/>
      </right>
      <top style="thick">
        <color theme="1"/>
      </top>
      <bottom style="medium">
        <color indexed="64"/>
      </bottom>
      <diagonal/>
    </border>
    <border>
      <left style="thick">
        <color theme="1"/>
      </left>
      <right/>
      <top style="thick">
        <color theme="1"/>
      </top>
      <bottom style="medium">
        <color indexed="64"/>
      </bottom>
      <diagonal/>
    </border>
    <border>
      <left/>
      <right/>
      <top style="thick">
        <color theme="1"/>
      </top>
      <bottom style="medium">
        <color indexed="64"/>
      </bottom>
      <diagonal/>
    </border>
    <border>
      <left/>
      <right style="medium">
        <color indexed="64"/>
      </right>
      <top style="thick">
        <color theme="1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7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3" borderId="0" xfId="0" applyFill="1" applyAlignment="1">
      <alignment vertical="top"/>
    </xf>
    <xf numFmtId="0" fontId="0" fillId="3" borderId="0" xfId="0" applyFill="1" applyAlignment="1">
      <alignment vertical="top" wrapText="1"/>
    </xf>
    <xf numFmtId="0" fontId="0" fillId="3" borderId="0" xfId="0" applyFill="1"/>
    <xf numFmtId="0" fontId="2" fillId="3" borderId="2" xfId="0" applyFont="1" applyFill="1" applyBorder="1" applyAlignment="1">
      <alignment vertical="top"/>
    </xf>
    <xf numFmtId="0" fontId="7" fillId="3" borderId="0" xfId="0" applyFont="1" applyFill="1" applyAlignment="1">
      <alignment vertical="top"/>
    </xf>
    <xf numFmtId="0" fontId="0" fillId="3" borderId="3" xfId="0" applyFill="1" applyBorder="1" applyAlignment="1">
      <alignment vertical="top"/>
    </xf>
    <xf numFmtId="0" fontId="0" fillId="3" borderId="3" xfId="0" applyFill="1" applyBorder="1" applyAlignment="1">
      <alignment vertical="top" wrapText="1"/>
    </xf>
    <xf numFmtId="0" fontId="0" fillId="3" borderId="3" xfId="0" applyFill="1" applyBorder="1"/>
    <xf numFmtId="0" fontId="5" fillId="3" borderId="6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 wrapText="1"/>
    </xf>
    <xf numFmtId="0" fontId="0" fillId="0" borderId="6" xfId="0" applyBorder="1" applyAlignment="1">
      <alignment vertical="top"/>
    </xf>
    <xf numFmtId="0" fontId="4" fillId="5" borderId="6" xfId="0" applyFont="1" applyFill="1" applyBorder="1" applyAlignment="1">
      <alignment horizontal="left" vertical="top"/>
    </xf>
    <xf numFmtId="2" fontId="4" fillId="5" borderId="6" xfId="0" applyNumberFormat="1" applyFont="1" applyFill="1" applyBorder="1" applyAlignment="1">
      <alignment horizontal="left" vertical="top"/>
    </xf>
    <xf numFmtId="0" fontId="4" fillId="5" borderId="6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/>
    </xf>
    <xf numFmtId="0" fontId="0" fillId="0" borderId="7" xfId="0" applyBorder="1" applyAlignment="1">
      <alignment vertical="top"/>
    </xf>
    <xf numFmtId="0" fontId="0" fillId="0" borderId="7" xfId="0" applyBorder="1" applyAlignment="1">
      <alignment vertical="top" wrapText="1"/>
    </xf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11" fillId="3" borderId="0" xfId="0" applyFont="1" applyFill="1" applyAlignment="1">
      <alignment vertical="top" wrapText="1"/>
    </xf>
    <xf numFmtId="0" fontId="14" fillId="3" borderId="0" xfId="0" applyFont="1" applyFill="1"/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 wrapText="1"/>
    </xf>
    <xf numFmtId="0" fontId="1" fillId="7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vertical="center"/>
    </xf>
    <xf numFmtId="0" fontId="9" fillId="7" borderId="0" xfId="0" applyFont="1" applyFill="1" applyAlignment="1">
      <alignment horizontal="center" vertical="center"/>
    </xf>
    <xf numFmtId="0" fontId="1" fillId="0" borderId="0" xfId="0" pivotButton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9" fillId="7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5" fillId="3" borderId="0" xfId="1" applyFill="1"/>
    <xf numFmtId="0" fontId="5" fillId="9" borderId="0" xfId="1" applyFill="1"/>
    <xf numFmtId="14" fontId="5" fillId="0" borderId="0" xfId="1" applyNumberFormat="1"/>
    <xf numFmtId="1" fontId="5" fillId="0" borderId="0" xfId="1" applyNumberFormat="1"/>
    <xf numFmtId="0" fontId="5" fillId="0" borderId="0" xfId="1"/>
    <xf numFmtId="1" fontId="5" fillId="0" borderId="9" xfId="1" applyNumberFormat="1" applyBorder="1"/>
    <xf numFmtId="0" fontId="5" fillId="0" borderId="11" xfId="1" applyBorder="1"/>
    <xf numFmtId="1" fontId="5" fillId="0" borderId="11" xfId="1" applyNumberFormat="1" applyBorder="1"/>
    <xf numFmtId="14" fontId="5" fillId="0" borderId="11" xfId="1" applyNumberFormat="1" applyBorder="1"/>
    <xf numFmtId="0" fontId="5" fillId="0" borderId="12" xfId="1" applyBorder="1"/>
    <xf numFmtId="1" fontId="5" fillId="0" borderId="10" xfId="1" applyNumberFormat="1" applyBorder="1"/>
    <xf numFmtId="0" fontId="5" fillId="0" borderId="13" xfId="1" applyBorder="1"/>
    <xf numFmtId="0" fontId="5" fillId="0" borderId="10" xfId="1" applyBorder="1"/>
    <xf numFmtId="0" fontId="8" fillId="10" borderId="14" xfId="1" applyFont="1" applyFill="1" applyBorder="1" applyAlignment="1">
      <alignment horizontal="left"/>
    </xf>
    <xf numFmtId="0" fontId="8" fillId="0" borderId="15" xfId="1" applyFont="1" applyBorder="1" applyAlignment="1">
      <alignment horizontal="left"/>
    </xf>
    <xf numFmtId="1" fontId="8" fillId="0" borderId="15" xfId="1" applyNumberFormat="1" applyFont="1" applyBorder="1" applyAlignment="1">
      <alignment horizontal="left"/>
    </xf>
    <xf numFmtId="0" fontId="8" fillId="0" borderId="15" xfId="1" applyFont="1" applyBorder="1" applyAlignment="1" applyProtection="1">
      <alignment horizontal="left"/>
      <protection locked="0"/>
    </xf>
    <xf numFmtId="0" fontId="8" fillId="0" borderId="16" xfId="1" applyFont="1" applyBorder="1" applyAlignment="1">
      <alignment horizontal="left"/>
    </xf>
    <xf numFmtId="2" fontId="8" fillId="0" borderId="15" xfId="1" applyNumberFormat="1" applyFont="1" applyBorder="1" applyAlignment="1">
      <alignment horizontal="left"/>
    </xf>
    <xf numFmtId="0" fontId="8" fillId="10" borderId="15" xfId="1" applyFont="1" applyFill="1" applyBorder="1" applyAlignment="1">
      <alignment horizontal="left"/>
    </xf>
    <xf numFmtId="0" fontId="8" fillId="0" borderId="17" xfId="1" applyFont="1" applyBorder="1" applyAlignment="1">
      <alignment horizontal="left"/>
    </xf>
    <xf numFmtId="0" fontId="15" fillId="3" borderId="0" xfId="1" applyFont="1" applyFill="1" applyAlignment="1">
      <alignment vertical="top"/>
    </xf>
    <xf numFmtId="0" fontId="16" fillId="3" borderId="0" xfId="0" applyFont="1" applyFill="1"/>
    <xf numFmtId="0" fontId="16" fillId="3" borderId="0" xfId="0" applyFont="1" applyFill="1" applyAlignment="1">
      <alignment horizontal="center" vertical="center"/>
    </xf>
    <xf numFmtId="0" fontId="3" fillId="4" borderId="30" xfId="0" applyFont="1" applyFill="1" applyBorder="1"/>
    <xf numFmtId="0" fontId="3" fillId="4" borderId="31" xfId="0" applyFont="1" applyFill="1" applyBorder="1"/>
    <xf numFmtId="0" fontId="3" fillId="4" borderId="32" xfId="0" applyFont="1" applyFill="1" applyBorder="1"/>
    <xf numFmtId="0" fontId="18" fillId="4" borderId="33" xfId="0" applyFont="1" applyFill="1" applyBorder="1"/>
    <xf numFmtId="0" fontId="3" fillId="4" borderId="34" xfId="0" applyFont="1" applyFill="1" applyBorder="1"/>
    <xf numFmtId="0" fontId="3" fillId="4" borderId="35" xfId="0" applyFont="1" applyFill="1" applyBorder="1"/>
    <xf numFmtId="0" fontId="19" fillId="12" borderId="36" xfId="0" applyFont="1" applyFill="1" applyBorder="1" applyAlignment="1">
      <alignment horizontal="right"/>
    </xf>
    <xf numFmtId="0" fontId="0" fillId="0" borderId="36" xfId="0" applyBorder="1"/>
    <xf numFmtId="0" fontId="19" fillId="12" borderId="37" xfId="0" applyFont="1" applyFill="1" applyBorder="1" applyAlignment="1">
      <alignment horizontal="right"/>
    </xf>
    <xf numFmtId="0" fontId="0" fillId="0" borderId="37" xfId="0" applyBorder="1"/>
    <xf numFmtId="2" fontId="19" fillId="12" borderId="37" xfId="0" applyNumberFormat="1" applyFont="1" applyFill="1" applyBorder="1" applyAlignment="1">
      <alignment horizontal="right"/>
    </xf>
    <xf numFmtId="0" fontId="0" fillId="0" borderId="37" xfId="0" applyBorder="1" applyAlignment="1">
      <alignment horizontal="right"/>
    </xf>
    <xf numFmtId="0" fontId="0" fillId="0" borderId="37" xfId="0" applyBorder="1" applyAlignment="1">
      <alignment horizontal="center"/>
    </xf>
    <xf numFmtId="0" fontId="19" fillId="12" borderId="38" xfId="0" applyFont="1" applyFill="1" applyBorder="1" applyAlignment="1">
      <alignment horizontal="right"/>
    </xf>
    <xf numFmtId="0" fontId="0" fillId="0" borderId="38" xfId="0" applyBorder="1"/>
    <xf numFmtId="0" fontId="0" fillId="3" borderId="37" xfId="0" applyFill="1" applyBorder="1"/>
    <xf numFmtId="0" fontId="3" fillId="4" borderId="39" xfId="0" applyFont="1" applyFill="1" applyBorder="1"/>
    <xf numFmtId="0" fontId="3" fillId="4" borderId="40" xfId="0" applyFont="1" applyFill="1" applyBorder="1"/>
    <xf numFmtId="0" fontId="0" fillId="3" borderId="38" xfId="0" applyFill="1" applyBorder="1"/>
    <xf numFmtId="0" fontId="0" fillId="0" borderId="37" xfId="0" applyBorder="1" applyAlignment="1">
      <alignment wrapText="1"/>
    </xf>
    <xf numFmtId="0" fontId="0" fillId="3" borderId="0" xfId="0" applyFill="1" applyAlignment="1">
      <alignment horizontal="center"/>
    </xf>
    <xf numFmtId="0" fontId="0" fillId="4" borderId="6" xfId="0" applyFill="1" applyBorder="1" applyAlignment="1">
      <alignment vertical="top"/>
    </xf>
    <xf numFmtId="0" fontId="0" fillId="4" borderId="6" xfId="0" applyFill="1" applyBorder="1"/>
    <xf numFmtId="0" fontId="0" fillId="4" borderId="0" xfId="0" applyFill="1"/>
    <xf numFmtId="0" fontId="0" fillId="4" borderId="6" xfId="0" applyFill="1" applyBorder="1" applyAlignment="1">
      <alignment vertical="top" wrapText="1"/>
    </xf>
    <xf numFmtId="0" fontId="0" fillId="7" borderId="0" xfId="0" applyFill="1" applyAlignment="1">
      <alignment horizontal="center" vertical="center" wrapText="1"/>
    </xf>
    <xf numFmtId="0" fontId="2" fillId="0" borderId="0" xfId="0" pivotButton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3" borderId="43" xfId="0" applyFill="1" applyBorder="1" applyAlignment="1">
      <alignment vertical="center"/>
    </xf>
    <xf numFmtId="0" fontId="16" fillId="3" borderId="43" xfId="0" applyFont="1" applyFill="1" applyBorder="1"/>
    <xf numFmtId="0" fontId="2" fillId="0" borderId="0" xfId="0" pivotButton="1" applyFont="1" applyAlignment="1">
      <alignment horizontal="center" vertical="center" wrapText="1"/>
    </xf>
    <xf numFmtId="0" fontId="2" fillId="0" borderId="20" xfId="0" pivotButton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8" borderId="0" xfId="0" applyFont="1" applyFill="1" applyAlignment="1">
      <alignment horizontal="center" vertical="center" wrapText="1"/>
    </xf>
    <xf numFmtId="164" fontId="9" fillId="8" borderId="0" xfId="0" applyNumberFormat="1" applyFont="1" applyFill="1" applyAlignment="1">
      <alignment horizontal="center" vertical="center"/>
    </xf>
    <xf numFmtId="164" fontId="1" fillId="8" borderId="0" xfId="0" applyNumberFormat="1" applyFont="1" applyFill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center" vertical="center"/>
    </xf>
    <xf numFmtId="2" fontId="9" fillId="8" borderId="8" xfId="0" applyNumberFormat="1" applyFont="1" applyFill="1" applyBorder="1" applyAlignment="1">
      <alignment horizontal="center" vertical="center"/>
    </xf>
    <xf numFmtId="2" fontId="9" fillId="8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6" fillId="3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2" fontId="2" fillId="0" borderId="25" xfId="0" applyNumberFormat="1" applyFont="1" applyBorder="1" applyAlignment="1">
      <alignment horizontal="center"/>
    </xf>
    <xf numFmtId="2" fontId="2" fillId="0" borderId="26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6" fillId="3" borderId="43" xfId="0" applyFont="1" applyFill="1" applyBorder="1" applyAlignment="1">
      <alignment horizontal="left" vertic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vertical="top"/>
    </xf>
    <xf numFmtId="0" fontId="2" fillId="0" borderId="19" xfId="0" pivotButton="1" applyFont="1" applyBorder="1" applyAlignment="1">
      <alignment vertical="center" wrapText="1"/>
    </xf>
    <xf numFmtId="0" fontId="0" fillId="0" borderId="8" xfId="0" applyBorder="1"/>
    <xf numFmtId="0" fontId="0" fillId="0" borderId="10" xfId="0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3" fillId="4" borderId="31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2" fontId="2" fillId="0" borderId="44" xfId="0" applyNumberFormat="1" applyFont="1" applyBorder="1" applyAlignment="1">
      <alignment horizontal="center"/>
    </xf>
    <xf numFmtId="2" fontId="2" fillId="0" borderId="45" xfId="0" applyNumberFormat="1" applyFont="1" applyBorder="1" applyAlignment="1">
      <alignment horizontal="center"/>
    </xf>
    <xf numFmtId="2" fontId="2" fillId="0" borderId="46" xfId="0" applyNumberFormat="1" applyFont="1" applyBorder="1" applyAlignment="1">
      <alignment horizontal="center" vertical="center" wrapText="1"/>
    </xf>
    <xf numFmtId="0" fontId="21" fillId="13" borderId="6" xfId="0" applyFont="1" applyFill="1" applyBorder="1" applyAlignment="1">
      <alignment vertical="top"/>
    </xf>
    <xf numFmtId="0" fontId="21" fillId="13" borderId="33" xfId="0" applyFont="1" applyFill="1" applyBorder="1" applyAlignment="1">
      <alignment vertical="top"/>
    </xf>
    <xf numFmtId="0" fontId="21" fillId="13" borderId="42" xfId="0" applyFont="1" applyFill="1" applyBorder="1" applyAlignment="1">
      <alignment horizontal="center" vertical="top"/>
    </xf>
    <xf numFmtId="0" fontId="21" fillId="13" borderId="30" xfId="0" applyFont="1" applyFill="1" applyBorder="1" applyAlignment="1">
      <alignment vertical="top"/>
    </xf>
    <xf numFmtId="0" fontId="21" fillId="13" borderId="31" xfId="0" applyFont="1" applyFill="1" applyBorder="1" applyAlignment="1">
      <alignment vertical="top"/>
    </xf>
    <xf numFmtId="0" fontId="6" fillId="3" borderId="50" xfId="0" applyFont="1" applyFill="1" applyBorder="1" applyAlignment="1">
      <alignment vertical="top" wrapText="1"/>
    </xf>
    <xf numFmtId="0" fontId="6" fillId="3" borderId="52" xfId="0" applyFont="1" applyFill="1" applyBorder="1" applyAlignment="1">
      <alignment vertical="top" wrapText="1"/>
    </xf>
    <xf numFmtId="0" fontId="11" fillId="3" borderId="0" xfId="0" applyFont="1" applyFill="1" applyAlignment="1">
      <alignment horizontal="left" vertical="top" wrapText="1"/>
    </xf>
    <xf numFmtId="0" fontId="7" fillId="0" borderId="29" xfId="0" applyFont="1" applyBorder="1" applyAlignment="1">
      <alignment horizontal="left"/>
    </xf>
    <xf numFmtId="0" fontId="21" fillId="13" borderId="41" xfId="0" applyFont="1" applyFill="1" applyBorder="1" applyAlignment="1">
      <alignment horizontal="left" vertical="top"/>
    </xf>
    <xf numFmtId="0" fontId="21" fillId="13" borderId="29" xfId="0" applyFont="1" applyFill="1" applyBorder="1" applyAlignment="1">
      <alignment horizontal="left" vertical="top"/>
    </xf>
    <xf numFmtId="0" fontId="2" fillId="6" borderId="4" xfId="0" applyFont="1" applyFill="1" applyBorder="1" applyAlignment="1">
      <alignment horizontal="left" vertical="top"/>
    </xf>
    <xf numFmtId="0" fontId="2" fillId="6" borderId="5" xfId="0" applyFont="1" applyFill="1" applyBorder="1" applyAlignment="1">
      <alignment horizontal="left" vertical="top"/>
    </xf>
    <xf numFmtId="0" fontId="15" fillId="9" borderId="0" xfId="1" applyFont="1" applyFill="1" applyAlignment="1">
      <alignment horizontal="center" vertical="top"/>
    </xf>
    <xf numFmtId="0" fontId="15" fillId="11" borderId="13" xfId="1" applyFont="1" applyFill="1" applyBorder="1" applyAlignment="1">
      <alignment horizontal="center" vertical="top"/>
    </xf>
    <xf numFmtId="0" fontId="15" fillId="11" borderId="0" xfId="1" applyFont="1" applyFill="1" applyAlignment="1">
      <alignment horizontal="center" vertical="top"/>
    </xf>
    <xf numFmtId="0" fontId="1" fillId="7" borderId="0" xfId="0" applyFont="1" applyFill="1" applyAlignment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6" fillId="3" borderId="22" xfId="0" applyFont="1" applyFill="1" applyBorder="1" applyAlignment="1">
      <alignment horizontal="left" vertical="top" wrapText="1"/>
    </xf>
    <xf numFmtId="0" fontId="16" fillId="3" borderId="23" xfId="0" applyFont="1" applyFill="1" applyBorder="1" applyAlignment="1">
      <alignment horizontal="left" vertical="top" wrapText="1"/>
    </xf>
    <xf numFmtId="0" fontId="16" fillId="3" borderId="51" xfId="0" applyFont="1" applyFill="1" applyBorder="1" applyAlignment="1">
      <alignment horizontal="left" vertical="top" wrapText="1"/>
    </xf>
    <xf numFmtId="0" fontId="16" fillId="3" borderId="53" xfId="0" applyFont="1" applyFill="1" applyBorder="1" applyAlignment="1">
      <alignment horizontal="left" vertical="top" wrapText="1"/>
    </xf>
    <xf numFmtId="0" fontId="16" fillId="3" borderId="54" xfId="0" applyFont="1" applyFill="1" applyBorder="1" applyAlignment="1">
      <alignment horizontal="left" vertical="top" wrapText="1"/>
    </xf>
    <xf numFmtId="0" fontId="16" fillId="3" borderId="55" xfId="0" applyFont="1" applyFill="1" applyBorder="1" applyAlignment="1">
      <alignment horizontal="left" vertical="top" wrapText="1"/>
    </xf>
    <xf numFmtId="0" fontId="17" fillId="7" borderId="47" xfId="0" applyFont="1" applyFill="1" applyBorder="1" applyAlignment="1">
      <alignment horizontal="center" vertical="center"/>
    </xf>
    <xf numFmtId="0" fontId="17" fillId="7" borderId="48" xfId="0" applyFont="1" applyFill="1" applyBorder="1" applyAlignment="1">
      <alignment horizontal="center" vertical="center"/>
    </xf>
    <xf numFmtId="0" fontId="17" fillId="7" borderId="49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vertical="top" wrapText="1"/>
    </xf>
    <xf numFmtId="0" fontId="16" fillId="3" borderId="23" xfId="0" applyFont="1" applyFill="1" applyBorder="1" applyAlignment="1">
      <alignment vertical="top" wrapText="1"/>
    </xf>
    <xf numFmtId="0" fontId="16" fillId="3" borderId="51" xfId="0" applyFont="1" applyFill="1" applyBorder="1" applyAlignment="1">
      <alignment vertical="top" wrapText="1"/>
    </xf>
  </cellXfs>
  <cellStyles count="2">
    <cellStyle name="Normal" xfId="0" builtinId="0"/>
    <cellStyle name="Normal 2" xfId="1" xr:uid="{00000000-0005-0000-0000-000001000000}"/>
  </cellStyles>
  <dxfs count="445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2" formatCode="0.00"/>
      <fill>
        <patternFill patternType="solid">
          <fgColor indexed="64"/>
          <bgColor theme="8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 tint="-0.249977111117893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fill>
        <patternFill patternType="solid">
          <fgColor indexed="64"/>
          <bgColor theme="8" tint="-0.249977111117893"/>
        </patternFill>
      </fill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2" formatCode="0.00"/>
      <fill>
        <patternFill patternType="solid">
          <fgColor indexed="64"/>
          <bgColor theme="8"/>
        </patternFill>
      </fill>
      <border diagonalUp="0" diagonalDown="0" outline="0">
        <left/>
        <right/>
        <top/>
        <bottom/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2" formatCode="0.00"/>
      <fill>
        <patternFill patternType="solid">
          <fgColor indexed="64"/>
          <bgColor theme="8"/>
        </patternFill>
      </fill>
      <border diagonalUp="0" diagonalDown="0" outline="0">
        <left style="thin">
          <color theme="0"/>
        </left>
        <right/>
        <top/>
        <bottom/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/>
        </patternFill>
      </fill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 tint="-0.249977111117893"/>
        </patternFill>
      </fill>
      <alignment horizontal="right" vertical="bottom" textRotation="0" wrapText="0" indent="0" justifyLastLine="0" shrinkToFit="0" readingOrder="0"/>
    </dxf>
    <dxf>
      <font>
        <b/>
      </font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fill>
        <patternFill patternType="solid">
          <fgColor indexed="64"/>
          <bgColor theme="8" tint="-0.249977111117893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0.000"/>
      <fill>
        <patternFill patternType="solid">
          <fgColor indexed="64"/>
          <bgColor theme="8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0.000"/>
      <fill>
        <patternFill patternType="solid">
          <fgColor indexed="64"/>
          <bgColor theme="8"/>
        </patternFill>
      </fill>
      <alignment vertical="center" textRotation="0" indent="0" justifyLastLine="0" shrinkToFit="0" readingOrder="0"/>
    </dxf>
    <dxf>
      <fill>
        <patternFill patternType="solid">
          <fgColor indexed="64"/>
          <bgColor theme="8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0.000"/>
      <fill>
        <patternFill patternType="solid">
          <fgColor indexed="64"/>
          <bgColor theme="8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0.000"/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8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theme="0" tint="-0.14999847407452621"/>
        </patternFill>
      </fill>
    </dxf>
    <dxf>
      <fill>
        <patternFill patternType="none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none">
          <fgColor indexed="64"/>
          <bgColor theme="0" tint="-0.14999847407452621"/>
        </patternFill>
      </fill>
    </dxf>
    <dxf>
      <fill>
        <patternFill patternType="none">
          <fgColor indexed="64"/>
          <bgColor theme="0" tint="-0.14999847407452621"/>
        </patternFill>
      </fill>
    </dxf>
    <dxf>
      <fill>
        <patternFill patternType="none">
          <fgColor indexed="64"/>
          <bgColor rgb="FFFFFF00"/>
        </patternFill>
      </fill>
    </dxf>
    <dxf>
      <fill>
        <patternFill patternType="none">
          <fgColor indexed="64"/>
          <bgColor rgb="FFFFFF00"/>
        </patternFill>
      </fill>
    </dxf>
    <dxf>
      <fill>
        <patternFill patternType="none">
          <fgColor indexed="64"/>
          <bgColor rgb="FFFFFF00"/>
        </patternFill>
      </fill>
    </dxf>
    <dxf>
      <fill>
        <patternFill patternType="none">
          <fgColor indexed="64"/>
          <bgColor rgb="FFFFFF00"/>
        </patternFill>
      </fill>
    </dxf>
    <dxf>
      <fill>
        <patternFill patternType="none">
          <fgColor indexed="64"/>
          <bgColor rgb="FFFFFF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bgColor auto="1"/>
        </patternFill>
      </fill>
    </dxf>
    <dxf>
      <numFmt numFmtId="19" formatCode="m/d/yyyy"/>
      <fill>
        <patternFill patternType="none">
          <fgColor indexed="64"/>
          <bgColor indexed="65"/>
        </patternFill>
      </fill>
    </dxf>
    <dxf>
      <numFmt numFmtId="19" formatCode="m/d/yyyy"/>
      <fill>
        <patternFill patternType="none">
          <bgColor auto="1"/>
        </patternFill>
      </fill>
    </dxf>
    <dxf>
      <fill>
        <patternFill patternType="none">
          <bgColor auto="1"/>
        </patternFill>
      </fill>
      <border diagonalUp="0" diagonalDown="0" outline="0">
        <left style="medium">
          <color indexed="64"/>
        </left>
        <right/>
        <top/>
        <bottom/>
      </border>
    </dxf>
    <dxf>
      <border outline="0">
        <bottom style="thin">
          <color rgb="FF95B3D7"/>
        </bottom>
      </border>
    </dxf>
    <dxf>
      <fill>
        <patternFill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rgb="FFFFFF00"/>
        </patternFill>
      </fill>
      <alignment horizontal="left" vertical="bottom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vertical="top" textRotation="0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right style="thin">
          <color theme="0"/>
        </right>
      </border>
    </dxf>
    <dxf>
      <font>
        <b/>
      </font>
    </dxf>
    <dxf>
      <font>
        <b/>
      </font>
    </dxf>
    <dxf>
      <font>
        <sz val="14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color theme="8"/>
      </font>
    </dxf>
    <dxf>
      <font>
        <sz val="16"/>
      </font>
    </dxf>
    <dxf>
      <font>
        <sz val="16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vertical="top" readingOrder="0"/>
    </dxf>
    <dxf>
      <alignment vertical="top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font>
        <sz val="14"/>
      </font>
    </dxf>
    <dxf>
      <font>
        <sz val="16"/>
      </font>
    </dxf>
    <dxf>
      <font>
        <sz val="16"/>
      </font>
    </dxf>
    <dxf>
      <border>
        <right/>
      </border>
    </dxf>
    <dxf>
      <border>
        <right/>
      </border>
    </dxf>
    <dxf>
      <border>
        <right/>
      </border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vertical="top" readingOrder="0"/>
    </dxf>
    <dxf>
      <alignment vertical="top" readingOrder="0"/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alignment vertical="center" indent="0" readingOrder="0"/>
    </dxf>
    <dxf>
      <alignment horizontal="center" readingOrder="0"/>
    </dxf>
    <dxf>
      <alignment horizontal="center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alignment wrapText="1" readingOrder="0"/>
    </dxf>
    <dxf>
      <alignment wrapText="1" readingOrder="0"/>
    </dxf>
    <dxf>
      <alignment vertical="center" indent="0" readingOrder="0"/>
    </dxf>
    <dxf>
      <alignment horizontal="center" readingOrder="0"/>
    </dxf>
    <dxf>
      <alignment horizontal="center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font>
        <b/>
      </font>
    </dxf>
    <dxf>
      <font>
        <b/>
      </font>
    </dxf>
    <dxf>
      <alignment vertical="top" readingOrder="0"/>
    </dxf>
    <dxf>
      <font>
        <b/>
      </font>
      <alignment vertical="top" readingOrder="0"/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ont>
        <sz val="14"/>
      </font>
    </dxf>
    <dxf>
      <font>
        <sz val="16"/>
      </font>
    </dxf>
    <dxf>
      <font>
        <sz val="16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wrapText="1" readingOrder="0"/>
    </dxf>
    <dxf>
      <alignment vertical="top" readingOrder="0"/>
    </dxf>
    <dxf>
      <alignment vertical="top" readingOrder="0"/>
    </dxf>
    <dxf>
      <font>
        <b/>
      </font>
    </dxf>
    <dxf>
      <font>
        <b/>
      </font>
    </dxf>
    <dxf>
      <font>
        <b val="0"/>
      </font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wrapText="1" readingOrder="0"/>
    </dxf>
    <dxf>
      <font>
        <sz val="14"/>
      </font>
    </dxf>
    <dxf>
      <font>
        <sz val="16"/>
      </font>
    </dxf>
    <dxf>
      <font>
        <sz val="16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pivotCacheDefinition" Target="pivotCache/pivotCacheDefinition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2278380</xdr:colOff>
      <xdr:row>12</xdr:row>
      <xdr:rowOff>137160</xdr:rowOff>
    </xdr:from>
    <xdr:to>
      <xdr:col>1</xdr:col>
      <xdr:colOff>3810</xdr:colOff>
      <xdr:row>15</xdr:row>
      <xdr:rowOff>160020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8380" y="2804160"/>
          <a:ext cx="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2278380</xdr:colOff>
      <xdr:row>12</xdr:row>
      <xdr:rowOff>137160</xdr:rowOff>
    </xdr:from>
    <xdr:to>
      <xdr:col>1</xdr:col>
      <xdr:colOff>3810</xdr:colOff>
      <xdr:row>15</xdr:row>
      <xdr:rowOff>160020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8380" y="2804160"/>
          <a:ext cx="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2278380</xdr:colOff>
      <xdr:row>13</xdr:row>
      <xdr:rowOff>22860</xdr:rowOff>
    </xdr:from>
    <xdr:to>
      <xdr:col>1</xdr:col>
      <xdr:colOff>2183</xdr:colOff>
      <xdr:row>15</xdr:row>
      <xdr:rowOff>175308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8380" y="2887980"/>
          <a:ext cx="1182727" cy="548688"/>
        </a:xfrm>
        <a:prstGeom prst="rect">
          <a:avLst/>
        </a:prstGeom>
      </xdr:spPr>
    </xdr:pic>
    <xdr:clientData/>
  </xdr:twoCellAnchor>
  <xdr:twoCellAnchor editAs="oneCell">
    <xdr:from>
      <xdr:col>3</xdr:col>
      <xdr:colOff>419100</xdr:colOff>
      <xdr:row>13</xdr:row>
      <xdr:rowOff>22860</xdr:rowOff>
    </xdr:from>
    <xdr:to>
      <xdr:col>5</xdr:col>
      <xdr:colOff>381000</xdr:colOff>
      <xdr:row>15</xdr:row>
      <xdr:rowOff>129540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2438400"/>
          <a:ext cx="11811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cinis/AppData/Local/Microsoft/Windows/Temporary%20Internet%20Files/Content.Outlook/C30VNIVS/Malaria%20Reporting%20v1.0%20(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elmanb\Downloads\Passive%20surveillance.7-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Template Setup"/>
      <sheetName val="Translations Setup"/>
      <sheetName val="Health Facility Data"/>
      <sheetName val="District Level Data"/>
      <sheetName val="Health Facility Review"/>
      <sheetName val="Case Investigations Review"/>
      <sheetName val="RACD Review"/>
      <sheetName val="hf-datasheet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_labels"/>
    </sheetNames>
    <sheetDataSet>
      <sheetData sheetId="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zelmanb/Downloads/Passive%20surveillance.7-6-17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zelmanb/Downloads/Passive%20surveillance.7-6-17.xlsx" TargetMode="External"/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ophia Hocini" refreshedDate="42922.593846180556" createdVersion="4" refreshedVersion="4" minRefreshableVersion="3" recordCount="41" xr:uid="{00000000-000A-0000-FFFF-FFFF00000000}">
  <cacheSource type="worksheet">
    <worksheetSource name="Table2"/>
  </cacheSource>
  <cacheFields count="31">
    <cacheField name="ID" numFmtId="0">
      <sharedItems containsString="0" containsBlank="1" containsNumber="1" containsInteger="1" minValue="1" maxValue="40"/>
    </cacheField>
    <cacheField name="Surv_type" numFmtId="0">
      <sharedItems containsBlank="1" count="3">
        <s v="RACD"/>
        <s v="Case investigation"/>
        <m/>
      </sharedItems>
    </cacheField>
    <cacheField name="Site_type" numFmtId="0">
      <sharedItems containsBlank="1" count="6">
        <s v="health facility"/>
        <s v="border"/>
        <s v="village"/>
        <s v="school"/>
        <s v="worksite"/>
        <m/>
      </sharedItems>
    </cacheField>
    <cacheField name="Pop_type" numFmtId="0">
      <sharedItems containsBlank="1" count="5">
        <s v="People in areas recently visited by the index case"/>
        <s v="Migrant travelers"/>
        <s v="Village residents"/>
        <s v="Co-workers"/>
        <m/>
      </sharedItems>
    </cacheField>
    <cacheField name="Area_pop" numFmtId="0">
      <sharedItems containsString="0" containsBlank="1" containsNumber="1" containsInteger="1" minValue="91" maxValue="453" count="6">
        <n v="323"/>
        <n v="105"/>
        <n v="200"/>
        <n v="453"/>
        <n v="91"/>
        <m/>
      </sharedItems>
    </cacheField>
    <cacheField name="Jan_scrn" numFmtId="0">
      <sharedItems containsString="0" containsBlank="1" containsNumber="1" containsInteger="1" minValue="32" maxValue="412"/>
    </cacheField>
    <cacheField name="Jan_cases" numFmtId="0">
      <sharedItems containsString="0" containsBlank="1" containsNumber="1" containsInteger="1" minValue="1" maxValue="12" count="5">
        <n v="1"/>
        <n v="2"/>
        <n v="7"/>
        <n v="12"/>
        <m/>
      </sharedItems>
    </cacheField>
    <cacheField name="Feb_scrn" numFmtId="0">
      <sharedItems containsString="0" containsBlank="1" containsNumber="1" containsInteger="1" minValue="45" maxValue="450" count="6">
        <n v="45"/>
        <n v="65"/>
        <n v="98"/>
        <n v="450"/>
        <n v="75"/>
        <m/>
      </sharedItems>
    </cacheField>
    <cacheField name="Feb_cases" numFmtId="0">
      <sharedItems containsString="0" containsBlank="1" containsNumber="1" containsInteger="1" minValue="0" maxValue="14" count="5">
        <n v="6"/>
        <n v="1"/>
        <n v="0"/>
        <n v="14"/>
        <m/>
      </sharedItems>
    </cacheField>
    <cacheField name="Mar_scrn" numFmtId="0">
      <sharedItems containsString="0" containsBlank="1" containsNumber="1" containsInteger="1" minValue="64" maxValue="446" count="6">
        <n v="84"/>
        <n v="64"/>
        <n v="94"/>
        <n v="446"/>
        <n v="75"/>
        <m/>
      </sharedItems>
    </cacheField>
    <cacheField name="Mar_cases" numFmtId="0">
      <sharedItems containsString="0" containsBlank="1" containsNumber="1" containsInteger="1" minValue="1" maxValue="17"/>
    </cacheField>
    <cacheField name="Apr_scrn" numFmtId="0">
      <sharedItems containsString="0" containsBlank="1" containsNumber="1" containsInteger="1" minValue="65" maxValue="423"/>
    </cacheField>
    <cacheField name="Apr_cases" numFmtId="0">
      <sharedItems containsString="0" containsBlank="1" containsNumber="1" containsInteger="1" minValue="0" maxValue="23" count="6">
        <n v="23"/>
        <n v="0"/>
        <n v="4"/>
        <n v="5"/>
        <n v="13"/>
        <m/>
      </sharedItems>
    </cacheField>
    <cacheField name="May_scrn" numFmtId="0">
      <sharedItems containsString="0" containsBlank="1" containsNumber="1" containsInteger="1" minValue="65" maxValue="441"/>
    </cacheField>
    <cacheField name="May_cases" numFmtId="0">
      <sharedItems containsString="0" containsBlank="1" containsNumber="1" containsInteger="1" minValue="0" maxValue="15"/>
    </cacheField>
    <cacheField name="Jun_scrn" numFmtId="0">
      <sharedItems containsString="0" containsBlank="1" containsNumber="1" containsInteger="1" minValue="59" maxValue="440"/>
    </cacheField>
    <cacheField name="Jun_cases" numFmtId="0">
      <sharedItems containsString="0" containsBlank="1" containsNumber="1" containsInteger="1" minValue="1" maxValue="9"/>
    </cacheField>
    <cacheField name="Jul_scrn" numFmtId="0">
      <sharedItems containsString="0" containsBlank="1" containsNumber="1" containsInteger="1" minValue="66" maxValue="438"/>
    </cacheField>
    <cacheField name="Jul_cases" numFmtId="0">
      <sharedItems containsString="0" containsBlank="1" containsNumber="1" containsInteger="1" minValue="0" maxValue="7"/>
    </cacheField>
    <cacheField name="Aug_scrn" numFmtId="0">
      <sharedItems containsString="0" containsBlank="1" containsNumber="1" containsInteger="1" minValue="64" maxValue="437"/>
    </cacheField>
    <cacheField name="Aug_cases" numFmtId="0">
      <sharedItems containsString="0" containsBlank="1" containsNumber="1" containsInteger="1" minValue="0" maxValue="8"/>
    </cacheField>
    <cacheField name="Sept_scrn" numFmtId="0">
      <sharedItems containsString="0" containsBlank="1" containsNumber="1" containsInteger="1" minValue="66" maxValue="440"/>
    </cacheField>
    <cacheField name="Sept_cases" numFmtId="0">
      <sharedItems containsString="0" containsBlank="1" containsNumber="1" containsInteger="1" minValue="0" maxValue="5"/>
    </cacheField>
    <cacheField name="Oct_scrn" numFmtId="0">
      <sharedItems containsString="0" containsBlank="1" containsNumber="1" containsInteger="1" minValue="65" maxValue="451"/>
    </cacheField>
    <cacheField name="Oct_cases" numFmtId="0">
      <sharedItems containsString="0" containsBlank="1" containsNumber="1" containsInteger="1" minValue="0" maxValue="7"/>
    </cacheField>
    <cacheField name="Nov_scrn" numFmtId="0">
      <sharedItems containsString="0" containsBlank="1" containsNumber="1" containsInteger="1" minValue="65" maxValue="450"/>
    </cacheField>
    <cacheField name="Nov_cases" numFmtId="0">
      <sharedItems containsString="0" containsBlank="1" containsNumber="1" containsInteger="1" minValue="0" maxValue="8"/>
    </cacheField>
    <cacheField name="Dec_scrn" numFmtId="0">
      <sharedItems containsString="0" containsBlank="1" containsNumber="1" containsInteger="1" minValue="65" maxValue="450"/>
    </cacheField>
    <cacheField name="Dec_cases" numFmtId="0">
      <sharedItems containsString="0" containsBlank="1" containsNumber="1" containsInteger="1" minValue="0" maxValue="9"/>
    </cacheField>
    <cacheField name="Total_scrn" numFmtId="0">
      <sharedItems containsSemiMixedTypes="0" containsString="0" containsNumber="1" containsInteger="1" minValue="0" maxValue="5278"/>
    </cacheField>
    <cacheField name="Total_cases" numFmtId="0">
      <sharedItems containsSemiMixedTypes="0" containsString="0" containsNumber="1" containsInteger="1" minValue="0" maxValue="8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ophia Hocini" refreshedDate="42922.674085879633" createdVersion="4" refreshedVersion="4" minRefreshableVersion="3" recordCount="39" xr:uid="{00000000-000A-0000-FFFF-FFFF01000000}">
  <cacheSource type="worksheet">
    <worksheetSource name="Table25"/>
  </cacheSource>
  <cacheFields count="43">
    <cacheField name="ID" numFmtId="0">
      <sharedItems containsSemiMixedTypes="0" containsString="0" containsNumber="1" containsInteger="1" minValue="1" maxValue="39"/>
    </cacheField>
    <cacheField name="Site_type" numFmtId="0">
      <sharedItems containsBlank="1" count="6">
        <s v="marketplace"/>
        <s v="border"/>
        <s v="village"/>
        <s v="school"/>
        <s v="worksite"/>
        <m/>
      </sharedItems>
    </cacheField>
    <cacheField name="Pop_type" numFmtId="0">
      <sharedItems containsBlank="1" count="5">
        <s v="People in areas recently visited by the index case"/>
        <s v="Migrant travelers"/>
        <s v="Village residents"/>
        <s v="Co-workers"/>
        <m/>
      </sharedItems>
    </cacheField>
    <cacheField name="Area_pop" numFmtId="0">
      <sharedItems containsString="0" containsBlank="1" containsNumber="1" containsInteger="1" minValue="478" maxValue="6000"/>
    </cacheField>
    <cacheField name="Jan_scrn" numFmtId="0">
      <sharedItems containsString="0" containsBlank="1" containsNumber="1" containsInteger="1" minValue="467" maxValue="5802"/>
    </cacheField>
    <cacheField name="Jan_fev" numFmtId="0">
      <sharedItems containsString="0" containsBlank="1" containsNumber="1" containsInteger="1" minValue="23" maxValue="201"/>
    </cacheField>
    <cacheField name="Jan_cases" numFmtId="0">
      <sharedItems containsString="0" containsBlank="1" containsNumber="1" containsInteger="1" minValue="3" maxValue="56"/>
    </cacheField>
    <cacheField name="Feb_scrn" numFmtId="0">
      <sharedItems containsString="0" containsBlank="1" containsNumber="1" containsInteger="1" minValue="471" maxValue="5789"/>
    </cacheField>
    <cacheField name="Feb_fev" numFmtId="0">
      <sharedItems containsString="0" containsBlank="1" containsNumber="1" containsInteger="1" minValue="25" maxValue="233"/>
    </cacheField>
    <cacheField name="Feb_cases" numFmtId="0">
      <sharedItems containsString="0" containsBlank="1" containsNumber="1" containsInteger="1" minValue="4" maxValue="75"/>
    </cacheField>
    <cacheField name="Mar_scrn" numFmtId="0">
      <sharedItems containsString="0" containsBlank="1" containsNumber="1" containsInteger="1" minValue="477" maxValue="5821"/>
    </cacheField>
    <cacheField name="Mar_fev" numFmtId="0">
      <sharedItems containsString="0" containsBlank="1" containsNumber="1" containsInteger="1" minValue="26" maxValue="241"/>
    </cacheField>
    <cacheField name="Mar_cases" numFmtId="0">
      <sharedItems containsString="0" containsBlank="1" containsNumber="1" containsInteger="1" minValue="1" maxValue="67"/>
    </cacheField>
    <cacheField name="Apr_scrn" numFmtId="0">
      <sharedItems containsString="0" containsBlank="1" containsNumber="1" containsInteger="1" minValue="481" maxValue="5888"/>
    </cacheField>
    <cacheField name="Apr_fev" numFmtId="0">
      <sharedItems containsString="0" containsBlank="1" containsNumber="1" containsInteger="1" minValue="23" maxValue="235"/>
    </cacheField>
    <cacheField name="Apr_cases" numFmtId="0">
      <sharedItems containsString="0" containsBlank="1" containsNumber="1" containsInteger="1" minValue="0" maxValue="70"/>
    </cacheField>
    <cacheField name="May_scrn" numFmtId="0">
      <sharedItems containsString="0" containsBlank="1" containsNumber="1" containsInteger="1" minValue="433" maxValue="5901"/>
    </cacheField>
    <cacheField name="May_fev" numFmtId="0">
      <sharedItems containsString="0" containsBlank="1" containsNumber="1" containsInteger="1" minValue="21" maxValue="266"/>
    </cacheField>
    <cacheField name="May_cases" numFmtId="0">
      <sharedItems containsString="0" containsBlank="1" containsNumber="1" containsInteger="1" minValue="0" maxValue="85"/>
    </cacheField>
    <cacheField name="Jun_scrn" numFmtId="0">
      <sharedItems containsString="0" containsBlank="1" containsNumber="1" containsInteger="1" minValue="421" maxValue="5903"/>
    </cacheField>
    <cacheField name="Jun_fev" numFmtId="0">
      <sharedItems containsString="0" containsBlank="1" containsNumber="1" containsInteger="1" minValue="18" maxValue="271"/>
    </cacheField>
    <cacheField name="Jun_cases" numFmtId="0">
      <sharedItems containsString="0" containsBlank="1" containsNumber="1" containsInteger="1" minValue="0" maxValue="62"/>
    </cacheField>
    <cacheField name="Jul_scrn" numFmtId="0">
      <sharedItems containsString="0" containsBlank="1" containsNumber="1" containsInteger="1" minValue="401" maxValue="5921"/>
    </cacheField>
    <cacheField name="Jul_fev" numFmtId="0">
      <sharedItems containsString="0" containsBlank="1" containsNumber="1" containsInteger="1" minValue="38" maxValue="212"/>
    </cacheField>
    <cacheField name="Jul_cases" numFmtId="0">
      <sharedItems containsString="0" containsBlank="1" containsNumber="1" containsInteger="1" minValue="1" maxValue="64"/>
    </cacheField>
    <cacheField name="Aug_scrn" numFmtId="0">
      <sharedItems containsString="0" containsBlank="1" containsNumber="1" containsInteger="1" minValue="435" maxValue="5924"/>
    </cacheField>
    <cacheField name="Aug_fev" numFmtId="0">
      <sharedItems containsString="0" containsBlank="1" containsNumber="1" containsInteger="1" minValue="26" maxValue="211"/>
    </cacheField>
    <cacheField name="Aug_cases" numFmtId="0">
      <sharedItems containsString="0" containsBlank="1" containsNumber="1" containsInteger="1" minValue="0" maxValue="62"/>
    </cacheField>
    <cacheField name="Sept_scrn" numFmtId="0">
      <sharedItems containsString="0" containsBlank="1" containsNumber="1" containsInteger="1" minValue="437" maxValue="5933"/>
    </cacheField>
    <cacheField name="Sept_fev" numFmtId="0">
      <sharedItems containsString="0" containsBlank="1" containsNumber="1" containsInteger="1" minValue="28" maxValue="203"/>
    </cacheField>
    <cacheField name="Sept_cases" numFmtId="0">
      <sharedItems containsString="0" containsBlank="1" containsNumber="1" containsInteger="1" minValue="1" maxValue="61"/>
    </cacheField>
    <cacheField name="Oct_scrn" numFmtId="0">
      <sharedItems containsString="0" containsBlank="1" containsNumber="1" containsInteger="1" minValue="438" maxValue="5821"/>
    </cacheField>
    <cacheField name="Oct_fev" numFmtId="0">
      <sharedItems containsString="0" containsBlank="1" containsNumber="1" containsInteger="1" minValue="19" maxValue="207"/>
    </cacheField>
    <cacheField name="Oct_cases" numFmtId="0">
      <sharedItems containsString="0" containsBlank="1" containsNumber="1" containsInteger="1" minValue="2" maxValue="52"/>
    </cacheField>
    <cacheField name="Nov_scrn" numFmtId="0">
      <sharedItems containsString="0" containsBlank="1" containsNumber="1" containsInteger="1" minValue="444" maxValue="5787"/>
    </cacheField>
    <cacheField name="Nov_fev" numFmtId="0">
      <sharedItems containsString="0" containsBlank="1" containsNumber="1" containsInteger="1" minValue="17" maxValue="209"/>
    </cacheField>
    <cacheField name="Nov_cases" numFmtId="0">
      <sharedItems containsString="0" containsBlank="1" containsNumber="1" containsInteger="1" minValue="0" maxValue="53"/>
    </cacheField>
    <cacheField name="Dec_scrn" numFmtId="0">
      <sharedItems containsString="0" containsBlank="1" containsNumber="1" containsInteger="1" minValue="451" maxValue="5455"/>
    </cacheField>
    <cacheField name="Dec_fev" numFmtId="0">
      <sharedItems containsString="0" containsBlank="1" containsNumber="1" containsInteger="1" minValue="14" maxValue="215"/>
    </cacheField>
    <cacheField name="Dec_cases" numFmtId="0">
      <sharedItems containsString="0" containsBlank="1" containsNumber="1" containsInteger="1" minValue="0" maxValue="58"/>
    </cacheField>
    <cacheField name="Total_scrn" numFmtId="0">
      <sharedItems containsSemiMixedTypes="0" containsString="0" containsNumber="1" containsInteger="1" minValue="0" maxValue="69945"/>
    </cacheField>
    <cacheField name="Total_fev" numFmtId="0">
      <sharedItems containsSemiMixedTypes="0" containsString="0" containsNumber="1" containsInteger="1" minValue="0" maxValue="2704"/>
    </cacheField>
    <cacheField name="Total_cases" numFmtId="0">
      <sharedItems containsSemiMixedTypes="0" containsString="0" containsNumber="1" containsInteger="1" minValue="0" maxValue="6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ophia Hocini" refreshedDate="42921.434248148151" createdVersion="4" refreshedVersion="4" minRefreshableVersion="3" recordCount="60" xr:uid="{00000000-000A-0000-FFFF-FFFF02000000}">
  <cacheSource type="worksheet">
    <worksheetSource name="Table16756" r:id="rId2"/>
  </cacheSource>
  <cacheFields count="35">
    <cacheField name="ID" numFmtId="0">
      <sharedItems containsSemiMixedTypes="0" containsString="0" containsNumber="1" containsInteger="1" minValue="1" maxValue="60"/>
    </cacheField>
    <cacheField name="Date" numFmtId="14">
      <sharedItems containsSemiMixedTypes="0" containsNonDate="0" containsDate="1" containsString="0" minDate="2015-07-09T00:00:00" maxDate="2016-10-31T00:00:00" count="53">
        <d v="2015-07-09T00:00:00"/>
        <d v="2015-07-11T00:00:00"/>
        <d v="2015-07-13T00:00:00"/>
        <d v="2015-07-15T00:00:00"/>
        <d v="2015-07-17T00:00:00"/>
        <d v="2015-07-19T00:00:00"/>
        <d v="2015-07-21T00:00:00"/>
        <d v="2015-07-23T00:00:00"/>
        <d v="2015-07-25T00:00:00"/>
        <d v="2015-07-27T00:00:00"/>
        <d v="2015-07-29T00:00:00"/>
        <d v="2015-07-31T00:00:00"/>
        <d v="2015-08-02T00:00:00"/>
        <d v="2015-08-04T00:00:00"/>
        <d v="2015-08-06T00:00:00"/>
        <d v="2015-08-08T00:00:00"/>
        <d v="2015-08-10T00:00:00"/>
        <d v="2015-08-12T00:00:00"/>
        <d v="2015-08-14T00:00:00"/>
        <d v="2015-08-16T00:00:00"/>
        <d v="2015-08-18T00:00:00"/>
        <d v="2015-08-20T00:00:00"/>
        <d v="2015-08-22T00:00:00"/>
        <d v="2015-08-24T00:00:00"/>
        <d v="2015-08-26T00:00:00"/>
        <d v="2015-08-28T00:00:00"/>
        <d v="2015-08-30T00:00:00"/>
        <d v="2015-09-01T00:00:00"/>
        <d v="2015-09-03T00:00:00"/>
        <d v="2015-09-05T00:00:00"/>
        <d v="2015-09-07T00:00:00"/>
        <d v="2015-09-09T00:00:00"/>
        <d v="2015-09-11T00:00:00"/>
        <d v="2015-09-13T00:00:00"/>
        <d v="2015-09-15T00:00:00"/>
        <d v="2015-09-17T00:00:00"/>
        <d v="2015-09-19T00:00:00"/>
        <d v="2015-09-21T00:00:00"/>
        <d v="2015-09-23T00:00:00"/>
        <d v="2015-09-25T00:00:00"/>
        <d v="2016-10-09T00:00:00"/>
        <d v="2016-10-10T00:00:00"/>
        <d v="2016-10-12T00:00:00"/>
        <d v="2016-10-13T00:00:00"/>
        <d v="2016-10-14T00:00:00"/>
        <d v="2016-10-15T00:00:00"/>
        <d v="2016-10-16T00:00:00"/>
        <d v="2016-10-17T00:00:00"/>
        <d v="2016-10-22T00:00:00"/>
        <d v="2016-10-25T00:00:00"/>
        <d v="2016-10-27T00:00:00"/>
        <d v="2016-10-29T00:00:00"/>
        <d v="2016-10-30T00:00:00"/>
      </sharedItems>
      <fieldGroup par="33"/>
    </cacheField>
    <cacheField name="Year" numFmtId="1">
      <sharedItems containsSemiMixedTypes="0" containsDate="1" containsString="0" containsMixedTypes="1" minDate="1900-01-05T06:40:04" maxDate="1905-07-09T00:00:00" count="3">
        <n v="2015"/>
        <n v="2016"/>
        <d v="1905-07-08T00:00:00" u="1"/>
      </sharedItems>
    </cacheField>
    <cacheField name="Age" numFmtId="1">
      <sharedItems containsSemiMixedTypes="0" containsString="0" containsNumber="1" containsInteger="1" minValue="1" maxValue="99" count="29">
        <n v="23"/>
        <n v="12"/>
        <n v="49"/>
        <n v="38"/>
        <n v="7"/>
        <n v="5"/>
        <n v="53"/>
        <n v="16"/>
        <n v="8"/>
        <n v="3"/>
        <n v="41"/>
        <n v="17"/>
        <n v="9"/>
        <n v="56"/>
        <n v="18"/>
        <n v="24"/>
        <n v="46"/>
        <n v="19"/>
        <n v="43"/>
        <n v="4"/>
        <n v="20"/>
        <n v="44"/>
        <n v="21"/>
        <n v="1"/>
        <n v="45"/>
        <n v="22"/>
        <n v="79"/>
        <n v="99"/>
        <n v="6"/>
      </sharedItems>
      <fieldGroup base="3">
        <rangePr autoEnd="0" startNum="1" endNum="100" groupInterval="10"/>
        <groupItems count="12">
          <s v="&lt;1"/>
          <s v="1-10"/>
          <s v="11-20"/>
          <s v="21-30"/>
          <s v="31-40"/>
          <s v="41-50"/>
          <s v="51-60"/>
          <s v="61-70"/>
          <s v="71-80"/>
          <s v="81-90"/>
          <s v="91-100"/>
          <s v="&gt;101"/>
        </groupItems>
      </fieldGroup>
    </cacheField>
    <cacheField name="Sex" numFmtId="1">
      <sharedItems/>
    </cacheField>
    <cacheField name="Province" numFmtId="0">
      <sharedItems/>
    </cacheField>
    <cacheField name="District" numFmtId="0">
      <sharedItems count="6">
        <s v="C"/>
        <s v="B"/>
        <s v="D"/>
        <s v="E"/>
        <s v="A"/>
        <s v="F"/>
      </sharedItems>
    </cacheField>
    <cacheField name="Sub-district" numFmtId="0">
      <sharedItems/>
    </cacheField>
    <cacheField name="Village" numFmtId="0">
      <sharedItems/>
    </cacheField>
    <cacheField name="Residence" numFmtId="0">
      <sharedItems/>
    </cacheField>
    <cacheField name="Facility" numFmtId="0">
      <sharedItems/>
    </cacheField>
    <cacheField name="Tested" numFmtId="0">
      <sharedItems containsSemiMixedTypes="0" containsString="0" containsNumber="1" containsInteger="1" minValue="1" maxValue="1"/>
    </cacheField>
    <cacheField name="Test_res" numFmtId="0">
      <sharedItems containsSemiMixedTypes="0" containsString="0" containsNumber="1" containsInteger="1" minValue="0" maxValue="1"/>
    </cacheField>
    <cacheField name="Species" numFmtId="0">
      <sharedItems/>
    </cacheField>
    <cacheField name="Dx_method" numFmtId="0">
      <sharedItems/>
    </cacheField>
    <cacheField name="Fever_hist" numFmtId="0">
      <sharedItems containsSemiMixedTypes="0" containsString="0" containsNumber="1" containsInteger="1" minValue="0" maxValue="1"/>
    </cacheField>
    <cacheField name="Tx" numFmtId="1">
      <sharedItems containsSemiMixedTypes="0" containsString="0" containsNumber="1" containsInteger="1" minValue="0" maxValue="1"/>
    </cacheField>
    <cacheField name="NP_tx" numFmtId="0">
      <sharedItems containsSemiMixedTypes="0" containsString="0" containsNumber="1" containsInteger="1" minValue="0" maxValue="1"/>
    </cacheField>
    <cacheField name="Referral_up" numFmtId="0">
      <sharedItems containsSemiMixedTypes="0" containsString="0" containsNumber="1" containsInteger="1" minValue="0" maxValue="1"/>
    </cacheField>
    <cacheField name="Death" numFmtId="0">
      <sharedItems containsSemiMixedTypes="0" containsString="0" containsNumber="1" containsInteger="1" minValue="0" maxValue="1"/>
    </cacheField>
    <cacheField name="District_pop" numFmtId="0">
      <sharedItems containsSemiMixedTypes="0" containsString="0" containsNumber="1" containsInteger="1" minValue="10000" maxValue="60000" count="6">
        <n v="30000"/>
        <n v="20000"/>
        <n v="40000"/>
        <n v="50000"/>
        <n v="10000"/>
        <n v="60000"/>
      </sharedItems>
    </cacheField>
    <cacheField name="Nationality" numFmtId="0">
      <sharedItems/>
    </cacheField>
    <cacheField name="Local" numFmtId="0">
      <sharedItems containsSemiMixedTypes="0" containsString="0" containsNumber="1" containsInteger="1" minValue="0" maxValue="1"/>
    </cacheField>
    <cacheField name="Imported" numFmtId="0">
      <sharedItems containsSemiMixedTypes="0" containsString="0" containsNumber="1" containsInteger="1" minValue="0" maxValue="1"/>
    </cacheField>
    <cacheField name="Recent_travel" numFmtId="0">
      <sharedItems containsSemiMixedTypes="0" containsString="0" containsNumber="1" containsInteger="1" minValue="0" maxValue="1"/>
    </cacheField>
    <cacheField name="Travel_dest" numFmtId="0">
      <sharedItems/>
    </cacheField>
    <cacheField name="Date_dep" numFmtId="0">
      <sharedItems containsDate="1" containsMixedTypes="1" minDate="1899-12-31T00:00:00" maxDate="2016-10-24T00:00:00"/>
    </cacheField>
    <cacheField name="Date_ret" numFmtId="0">
      <sharedItems containsDate="1" containsMixedTypes="1" minDate="1899-12-31T00:00:00" maxDate="2016-10-28T00:00:00"/>
    </cacheField>
    <cacheField name="Prev" numFmtId="0">
      <sharedItems containsSemiMixedTypes="0" containsString="0" containsNumber="1" containsInteger="1" minValue="0" maxValue="1"/>
    </cacheField>
    <cacheField name="IRS" numFmtId="0">
      <sharedItems containsSemiMixedTypes="0" containsString="0" containsNumber="1" containsInteger="1" minValue="0" maxValue="1"/>
    </cacheField>
    <cacheField name="Net_res" numFmtId="0">
      <sharedItems containsSemiMixedTypes="0" containsString="0" containsNumber="1" containsInteger="1" minValue="0" maxValue="1"/>
    </cacheField>
    <cacheField name="Net_trav" numFmtId="0">
      <sharedItems containsSemiMixedTypes="0" containsString="0" containsNumber="1" containsInteger="1" minValue="0" maxValue="1"/>
    </cacheField>
    <cacheField name="Occupation" numFmtId="0">
      <sharedItems/>
    </cacheField>
    <cacheField name="Date2" numFmtId="0" databaseField="0">
      <fieldGroup base="1">
        <discretePr count="53"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</discretePr>
        <groupItems count="1">
          <s v="Group1"/>
        </groupItems>
      </fieldGroup>
    </cacheField>
    <cacheField name="Field1" numFmtId="0" formula=" 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ophia Hocini" refreshedDate="42908.663760763891" createdVersion="4" refreshedVersion="4" minRefreshableVersion="3" recordCount="60" xr:uid="{00000000-000A-0000-FFFF-FFFF03000000}">
  <cacheSource type="worksheet">
    <worksheetSource name="Table15" r:id="rId2"/>
  </cacheSource>
  <cacheFields count="34">
    <cacheField name="ID" numFmtId="0">
      <sharedItems containsMixedTypes="1" containsNumber="1" containsInteger="1" minValue="1" maxValue="20" count="21">
        <e v="#VALUE!"/>
        <n v="11"/>
        <n v="13"/>
        <n v="4"/>
        <n v="1"/>
        <n v="18"/>
        <n v="19"/>
        <n v="20"/>
        <n v="2"/>
        <n v="3"/>
        <n v="12"/>
        <n v="9"/>
        <n v="17"/>
        <n v="7"/>
        <n v="8"/>
        <n v="6"/>
        <n v="15"/>
        <n v="14"/>
        <n v="16"/>
        <n v="5"/>
        <n v="10"/>
      </sharedItems>
    </cacheField>
    <cacheField name="Date" numFmtId="14">
      <sharedItems containsDate="1" containsMixedTypes="1" minDate="2015-07-09T00:00:00" maxDate="2016-11-09T00:00:00" count="26">
        <e v="#VALUE!"/>
        <d v="2016-10-15T00:00:00"/>
        <d v="2016-10-17T00:00:00"/>
        <d v="2016-10-19T00:00:00"/>
        <d v="2015-07-09T00:00:00"/>
        <d v="2016-10-29T00:00:00"/>
        <d v="2016-10-31T00:00:00"/>
        <d v="2016-11-02T00:00:00"/>
        <d v="2016-10-10T00:00:00"/>
        <d v="2016-10-12T00:00:00"/>
        <d v="2016-10-16T00:00:00"/>
        <d v="2016-10-18T00:00:00"/>
        <d v="2016-10-20T00:00:00"/>
        <d v="2016-10-22T00:00:00"/>
        <d v="2016-10-24T00:00:00"/>
        <d v="2016-10-27T00:00:00"/>
        <d v="2016-10-14T00:00:00"/>
        <d v="2016-10-30T00:00:00"/>
        <d v="2016-11-04T00:00:00"/>
        <d v="2016-10-21T00:00:00"/>
        <d v="2016-10-23T00:00:00"/>
        <d v="2016-10-25T00:00:00"/>
        <d v="2016-10-13T00:00:00"/>
        <d v="2016-10-09T00:00:00"/>
        <d v="2016-11-06T00:00:00"/>
        <d v="2016-11-08T00:00:00"/>
      </sharedItems>
      <fieldGroup par="32"/>
    </cacheField>
    <cacheField name="Year" numFmtId="1">
      <sharedItems containsSemiMixedTypes="0" containsString="0" containsNumber="1" containsInteger="1" minValue="2015" maxValue="2016" count="2">
        <n v="2015"/>
        <n v="2016"/>
      </sharedItems>
    </cacheField>
    <cacheField name="Age" numFmtId="1">
      <sharedItems containsSemiMixedTypes="0" containsString="0" containsNumber="1" containsInteger="1" minValue="1" maxValue="99" count="29">
        <n v="56"/>
        <n v="3"/>
        <n v="1"/>
        <n v="38"/>
        <n v="23"/>
        <n v="79"/>
        <n v="45"/>
        <n v="12"/>
        <n v="21"/>
        <n v="4"/>
        <n v="7"/>
        <n v="49"/>
        <n v="22"/>
        <n v="53"/>
        <n v="6"/>
        <n v="19"/>
        <n v="5"/>
        <n v="24"/>
        <n v="16"/>
        <n v="46"/>
        <n v="17"/>
        <n v="43"/>
        <n v="9"/>
        <n v="18"/>
        <n v="8"/>
        <n v="99"/>
        <n v="20"/>
        <n v="41"/>
        <n v="44"/>
      </sharedItems>
    </cacheField>
    <cacheField name="Sex" numFmtId="1">
      <sharedItems count="2">
        <s v="M"/>
        <s v="F"/>
      </sharedItems>
    </cacheField>
    <cacheField name="Facility" numFmtId="0">
      <sharedItems count="40">
        <s v="HF41"/>
        <s v="HF31"/>
        <s v="HF13"/>
        <s v="HF35"/>
        <s v="HF28"/>
        <s v="HF23"/>
        <s v="HF24"/>
        <s v="HF10"/>
        <s v="HF11"/>
        <s v="HF4"/>
        <s v="HF29"/>
        <s v="HF39"/>
        <s v="HF14"/>
        <s v="HF17"/>
        <s v="HF25"/>
        <s v="HF12"/>
        <s v="HF56"/>
        <s v="HF34"/>
        <s v="HF7"/>
        <s v="HF21"/>
        <s v="HF26"/>
        <s v="HF43"/>
        <s v="HF15"/>
        <s v="HF1"/>
        <s v="HF36"/>
        <s v="HF16"/>
        <s v="HF6"/>
        <s v="HF42"/>
        <s v="HF3"/>
        <s v="HF32"/>
        <s v="HF5"/>
        <s v="HF18"/>
        <s v="HF22"/>
        <s v="HF37"/>
        <s v="HF20"/>
        <s v="HF19"/>
        <s v="HF55"/>
        <s v="HF27"/>
        <s v="HF52"/>
        <s v="HF57"/>
      </sharedItems>
    </cacheField>
    <cacheField name="Test_res" numFmtId="0">
      <sharedItems containsSemiMixedTypes="0" containsString="0" containsNumber="1" containsInteger="1" minValue="0" maxValue="1"/>
    </cacheField>
    <cacheField name="Species" numFmtId="0">
      <sharedItems/>
    </cacheField>
    <cacheField name="Dx_method" numFmtId="0">
      <sharedItems containsSemiMixedTypes="0" containsString="0" containsNumber="1" containsInteger="1" minValue="1" maxValue="2" count="2">
        <n v="1"/>
        <n v="2"/>
      </sharedItems>
    </cacheField>
    <cacheField name="Fever_hist" numFmtId="0">
      <sharedItems containsSemiMixedTypes="0" containsString="0" containsNumber="1" containsInteger="1" minValue="0" maxValue="1"/>
    </cacheField>
    <cacheField name="Tx" numFmtId="0">
      <sharedItems containsSemiMixedTypes="0" containsString="0" containsNumber="1" containsInteger="1" minValue="0" maxValue="1"/>
    </cacheField>
    <cacheField name="NP_tx" numFmtId="0">
      <sharedItems containsSemiMixedTypes="0" containsString="0" containsNumber="1" containsInteger="1" minValue="0" maxValue="1"/>
    </cacheField>
    <cacheField name="Referral_up" numFmtId="0">
      <sharedItems containsSemiMixedTypes="0" containsString="0" containsNumber="1" containsInteger="1" minValue="0" maxValue="1"/>
    </cacheField>
    <cacheField name="Death" numFmtId="0">
      <sharedItems containsSemiMixedTypes="0" containsString="0" containsNumber="1" containsInteger="1" minValue="0" maxValue="1"/>
    </cacheField>
    <cacheField name="Province" numFmtId="0">
      <sharedItems count="3">
        <s v="Gamma"/>
        <s v="Beta"/>
        <s v="Alpha"/>
      </sharedItems>
    </cacheField>
    <cacheField name="District" numFmtId="0">
      <sharedItems count="6">
        <s v="E"/>
        <s v="D"/>
        <s v="B"/>
        <s v="C"/>
        <s v="A"/>
        <s v="F"/>
      </sharedItems>
    </cacheField>
    <cacheField name="District_pop" numFmtId="0">
      <sharedItems containsSemiMixedTypes="0" containsString="0" containsNumber="1" containsInteger="1" minValue="10000" maxValue="60000"/>
    </cacheField>
    <cacheField name="Sub-district" numFmtId="0">
      <sharedItems count="20">
        <s v="E2"/>
        <s v="D2"/>
        <s v="B3"/>
        <s v="D5"/>
        <s v="C1"/>
        <s v="C2"/>
        <s v="C3"/>
        <s v="A2"/>
        <s v="C4"/>
        <s v="A1"/>
        <s v="D3"/>
        <s v="B1"/>
        <s v="B2"/>
        <s v="F1"/>
        <s v="E1"/>
        <s v="D1"/>
        <s v="B4"/>
        <s v="A3"/>
        <s v="F4"/>
        <s v="F3"/>
      </sharedItems>
    </cacheField>
    <cacheField name="Village" numFmtId="0">
      <sharedItems/>
    </cacheField>
    <cacheField name="Residence" numFmtId="0">
      <sharedItems/>
    </cacheField>
    <cacheField name="Nationality" numFmtId="0">
      <sharedItems/>
    </cacheField>
    <cacheField name="Local" numFmtId="0">
      <sharedItems containsSemiMixedTypes="0" containsString="0" containsNumber="1" containsInteger="1" minValue="0" maxValue="1"/>
    </cacheField>
    <cacheField name="Imported" numFmtId="0">
      <sharedItems containsSemiMixedTypes="0" containsString="0" containsNumber="1" containsInteger="1" minValue="0" maxValue="1"/>
    </cacheField>
    <cacheField name="Recent_travel" numFmtId="0">
      <sharedItems containsSemiMixedTypes="0" containsString="0" containsNumber="1" containsInteger="1" minValue="0" maxValue="1"/>
    </cacheField>
    <cacheField name="Travel_dest" numFmtId="0">
      <sharedItems/>
    </cacheField>
    <cacheField name="Date_dep" numFmtId="0">
      <sharedItems containsDate="1" containsMixedTypes="1" minDate="1899-12-31T00:00:00" maxDate="2016-10-24T00:00:00"/>
    </cacheField>
    <cacheField name="Date_ret" numFmtId="14">
      <sharedItems containsDate="1" containsMixedTypes="1" minDate="1899-12-30T00:00:00" maxDate="2016-10-28T00:00:00"/>
    </cacheField>
    <cacheField name="Prev" numFmtId="1">
      <sharedItems containsSemiMixedTypes="0" containsString="0" containsNumber="1" containsInteger="1" minValue="0" maxValue="1"/>
    </cacheField>
    <cacheField name="IRS" numFmtId="1">
      <sharedItems containsSemiMixedTypes="0" containsString="0" containsNumber="1" containsInteger="1" minValue="0" maxValue="1"/>
    </cacheField>
    <cacheField name="Net_res" numFmtId="1">
      <sharedItems containsSemiMixedTypes="0" containsString="0" containsNumber="1" containsInteger="1" minValue="0" maxValue="1"/>
    </cacheField>
    <cacheField name="Net_trav" numFmtId="1">
      <sharedItems containsSemiMixedTypes="0" containsString="0" containsNumber="1" containsInteger="1" minValue="0" maxValue="1"/>
    </cacheField>
    <cacheField name="Occupation" numFmtId="14">
      <sharedItems count="14">
        <s v="job2"/>
        <s v="job9"/>
        <s v="job10"/>
        <s v="job5"/>
        <s v="job1"/>
        <s v="job7"/>
        <s v="job11"/>
        <s v="job13"/>
        <s v="job3"/>
        <s v="job4"/>
        <s v="job8"/>
        <s v="job14"/>
        <s v="job6"/>
        <s v="job12"/>
      </sharedItems>
    </cacheField>
    <cacheField name="Date2" numFmtId="0" databaseField="0">
      <fieldGroup par="33" base="1">
        <discretePr count="26">
          <x v="0"/>
          <x v="10"/>
          <x v="10"/>
          <x v="10"/>
          <x v="1"/>
          <x v="10"/>
          <x v="8"/>
          <x v="9"/>
          <x v="10"/>
          <x v="10"/>
          <x v="2"/>
          <x v="10"/>
          <x v="10"/>
          <x v="10"/>
          <x v="3"/>
          <x v="10"/>
          <x v="10"/>
          <x v="10"/>
          <x v="4"/>
          <x v="10"/>
          <x v="10"/>
          <x v="10"/>
          <x v="5"/>
          <x v="10"/>
          <x v="6"/>
          <x v="7"/>
        </discretePr>
        <groupItems count="11">
          <e v="#VALUE!"/>
          <d v="2015-07-09T00:00:00"/>
          <d v="2016-10-16T00:00:00"/>
          <d v="2016-10-24T00:00:00"/>
          <d v="2016-11-04T00:00:00"/>
          <d v="2016-10-13T00:00:00"/>
          <d v="2016-11-06T00:00:00"/>
          <d v="2016-11-08T00:00:00"/>
          <s v="10/31/2016"/>
          <s v="11/2/2016"/>
          <s v="Group1"/>
        </groupItems>
      </fieldGroup>
    </cacheField>
    <cacheField name="Date3" numFmtId="0" databaseField="0">
      <fieldGroup base="1">
        <discretePr count="26">
          <x v="0"/>
          <x v="9"/>
          <x v="9"/>
          <x v="9"/>
          <x v="1"/>
          <x v="9"/>
          <x v="9"/>
          <x v="8"/>
          <x v="9"/>
          <x v="9"/>
          <x v="2"/>
          <x v="9"/>
          <x v="9"/>
          <x v="9"/>
          <x v="3"/>
          <x v="9"/>
          <x v="9"/>
          <x v="9"/>
          <x v="4"/>
          <x v="9"/>
          <x v="9"/>
          <x v="9"/>
          <x v="5"/>
          <x v="9"/>
          <x v="6"/>
          <x v="7"/>
        </discretePr>
        <groupItems count="10">
          <e v="#VALUE!"/>
          <d v="2015-07-09T00:00:00"/>
          <d v="2016-10-16T00:00:00"/>
          <d v="2016-10-24T00:00:00"/>
          <d v="2016-11-04T00:00:00"/>
          <d v="2016-10-13T00:00:00"/>
          <d v="2016-11-06T00:00:00"/>
          <d v="2016-11-08T00:00:00"/>
          <s v="11/2/2016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">
  <r>
    <n v="1"/>
    <x v="0"/>
    <x v="0"/>
    <x v="0"/>
    <x v="0"/>
    <n v="32"/>
    <x v="0"/>
    <x v="0"/>
    <x v="0"/>
    <x v="0"/>
    <n v="3"/>
    <n v="79"/>
    <x v="0"/>
    <n v="103"/>
    <n v="7"/>
    <n v="59"/>
    <n v="3"/>
    <n v="92"/>
    <n v="7"/>
    <n v="64"/>
    <n v="8"/>
    <n v="73"/>
    <n v="0"/>
    <n v="89"/>
    <n v="0"/>
    <n v="96"/>
    <n v="5"/>
    <n v="78"/>
    <n v="4"/>
    <n v="894"/>
    <n v="67"/>
  </r>
  <r>
    <n v="2"/>
    <x v="0"/>
    <x v="1"/>
    <x v="1"/>
    <x v="1"/>
    <n v="65"/>
    <x v="1"/>
    <x v="1"/>
    <x v="1"/>
    <x v="1"/>
    <n v="1"/>
    <n v="65"/>
    <x v="1"/>
    <n v="65"/>
    <n v="0"/>
    <n v="65"/>
    <n v="1"/>
    <n v="66"/>
    <n v="0"/>
    <n v="66"/>
    <n v="0"/>
    <n v="66"/>
    <n v="0"/>
    <n v="65"/>
    <n v="0"/>
    <n v="65"/>
    <n v="0"/>
    <n v="65"/>
    <n v="0"/>
    <n v="782"/>
    <n v="5"/>
  </r>
  <r>
    <n v="3"/>
    <x v="1"/>
    <x v="2"/>
    <x v="2"/>
    <x v="2"/>
    <n v="95"/>
    <x v="0"/>
    <x v="2"/>
    <x v="2"/>
    <x v="2"/>
    <n v="2"/>
    <n v="93"/>
    <x v="2"/>
    <n v="94"/>
    <n v="4"/>
    <n v="94"/>
    <n v="3"/>
    <n v="96"/>
    <n v="1"/>
    <n v="95"/>
    <n v="0"/>
    <n v="98"/>
    <n v="0"/>
    <n v="98"/>
    <n v="0"/>
    <n v="98"/>
    <n v="0"/>
    <n v="99"/>
    <n v="0"/>
    <n v="1152"/>
    <n v="15"/>
  </r>
  <r>
    <n v="4"/>
    <x v="0"/>
    <x v="3"/>
    <x v="0"/>
    <x v="3"/>
    <n v="412"/>
    <x v="2"/>
    <x v="3"/>
    <x v="0"/>
    <x v="3"/>
    <n v="6"/>
    <n v="423"/>
    <x v="3"/>
    <n v="441"/>
    <n v="4"/>
    <n v="440"/>
    <n v="6"/>
    <n v="438"/>
    <n v="5"/>
    <n v="437"/>
    <n v="4"/>
    <n v="440"/>
    <n v="5"/>
    <n v="451"/>
    <n v="7"/>
    <n v="450"/>
    <n v="8"/>
    <n v="450"/>
    <n v="9"/>
    <n v="5278"/>
    <n v="72"/>
  </r>
  <r>
    <n v="5"/>
    <x v="0"/>
    <x v="4"/>
    <x v="3"/>
    <x v="4"/>
    <n v="73"/>
    <x v="3"/>
    <x v="4"/>
    <x v="3"/>
    <x v="4"/>
    <n v="17"/>
    <n v="75"/>
    <x v="4"/>
    <n v="75"/>
    <n v="15"/>
    <n v="75"/>
    <n v="9"/>
    <n v="74"/>
    <n v="5"/>
    <n v="75"/>
    <n v="1"/>
    <n v="75"/>
    <n v="1"/>
    <n v="76"/>
    <n v="0"/>
    <n v="77"/>
    <n v="0"/>
    <n v="74"/>
    <n v="0"/>
    <n v="899"/>
    <n v="87"/>
  </r>
  <r>
    <n v="6"/>
    <x v="2"/>
    <x v="5"/>
    <x v="4"/>
    <x v="5"/>
    <m/>
    <x v="4"/>
    <x v="5"/>
    <x v="4"/>
    <x v="5"/>
    <m/>
    <m/>
    <x v="5"/>
    <m/>
    <m/>
    <m/>
    <m/>
    <m/>
    <m/>
    <m/>
    <m/>
    <m/>
    <m/>
    <m/>
    <m/>
    <m/>
    <m/>
    <m/>
    <m/>
    <n v="0"/>
    <n v="0"/>
  </r>
  <r>
    <n v="7"/>
    <x v="2"/>
    <x v="5"/>
    <x v="4"/>
    <x v="5"/>
    <m/>
    <x v="4"/>
    <x v="5"/>
    <x v="4"/>
    <x v="5"/>
    <m/>
    <m/>
    <x v="5"/>
    <m/>
    <m/>
    <m/>
    <m/>
    <m/>
    <m/>
    <m/>
    <m/>
    <m/>
    <m/>
    <m/>
    <m/>
    <m/>
    <m/>
    <m/>
    <m/>
    <n v="0"/>
    <n v="0"/>
  </r>
  <r>
    <n v="8"/>
    <x v="2"/>
    <x v="5"/>
    <x v="4"/>
    <x v="5"/>
    <m/>
    <x v="4"/>
    <x v="5"/>
    <x v="4"/>
    <x v="5"/>
    <m/>
    <m/>
    <x v="5"/>
    <m/>
    <m/>
    <m/>
    <m/>
    <m/>
    <m/>
    <m/>
    <m/>
    <m/>
    <m/>
    <m/>
    <m/>
    <m/>
    <m/>
    <m/>
    <m/>
    <n v="0"/>
    <n v="0"/>
  </r>
  <r>
    <n v="9"/>
    <x v="2"/>
    <x v="5"/>
    <x v="4"/>
    <x v="5"/>
    <m/>
    <x v="4"/>
    <x v="5"/>
    <x v="4"/>
    <x v="5"/>
    <m/>
    <m/>
    <x v="5"/>
    <m/>
    <m/>
    <m/>
    <m/>
    <m/>
    <m/>
    <m/>
    <m/>
    <m/>
    <m/>
    <m/>
    <m/>
    <m/>
    <m/>
    <m/>
    <m/>
    <n v="0"/>
    <n v="0"/>
  </r>
  <r>
    <n v="10"/>
    <x v="2"/>
    <x v="5"/>
    <x v="4"/>
    <x v="5"/>
    <m/>
    <x v="4"/>
    <x v="5"/>
    <x v="4"/>
    <x v="5"/>
    <m/>
    <m/>
    <x v="5"/>
    <m/>
    <m/>
    <m/>
    <m/>
    <m/>
    <m/>
    <m/>
    <m/>
    <m/>
    <m/>
    <m/>
    <m/>
    <m/>
    <m/>
    <m/>
    <m/>
    <n v="0"/>
    <n v="0"/>
  </r>
  <r>
    <n v="11"/>
    <x v="2"/>
    <x v="5"/>
    <x v="4"/>
    <x v="5"/>
    <m/>
    <x v="4"/>
    <x v="5"/>
    <x v="4"/>
    <x v="5"/>
    <m/>
    <m/>
    <x v="5"/>
    <m/>
    <m/>
    <m/>
    <m/>
    <m/>
    <m/>
    <m/>
    <m/>
    <m/>
    <m/>
    <m/>
    <m/>
    <m/>
    <m/>
    <m/>
    <m/>
    <n v="0"/>
    <n v="0"/>
  </r>
  <r>
    <n v="12"/>
    <x v="2"/>
    <x v="5"/>
    <x v="4"/>
    <x v="5"/>
    <m/>
    <x v="4"/>
    <x v="5"/>
    <x v="4"/>
    <x v="5"/>
    <m/>
    <m/>
    <x v="5"/>
    <m/>
    <m/>
    <m/>
    <m/>
    <m/>
    <m/>
    <m/>
    <m/>
    <m/>
    <m/>
    <m/>
    <m/>
    <m/>
    <m/>
    <m/>
    <m/>
    <n v="0"/>
    <n v="0"/>
  </r>
  <r>
    <n v="13"/>
    <x v="2"/>
    <x v="5"/>
    <x v="4"/>
    <x v="5"/>
    <m/>
    <x v="4"/>
    <x v="5"/>
    <x v="4"/>
    <x v="5"/>
    <m/>
    <m/>
    <x v="5"/>
    <m/>
    <m/>
    <m/>
    <m/>
    <m/>
    <m/>
    <m/>
    <m/>
    <m/>
    <m/>
    <m/>
    <m/>
    <m/>
    <m/>
    <m/>
    <m/>
    <n v="0"/>
    <n v="0"/>
  </r>
  <r>
    <n v="14"/>
    <x v="2"/>
    <x v="5"/>
    <x v="4"/>
    <x v="5"/>
    <m/>
    <x v="4"/>
    <x v="5"/>
    <x v="4"/>
    <x v="5"/>
    <m/>
    <m/>
    <x v="5"/>
    <m/>
    <m/>
    <m/>
    <m/>
    <m/>
    <m/>
    <m/>
    <m/>
    <m/>
    <m/>
    <m/>
    <m/>
    <m/>
    <m/>
    <m/>
    <m/>
    <n v="0"/>
    <n v="0"/>
  </r>
  <r>
    <n v="15"/>
    <x v="2"/>
    <x v="5"/>
    <x v="4"/>
    <x v="5"/>
    <m/>
    <x v="4"/>
    <x v="5"/>
    <x v="4"/>
    <x v="5"/>
    <m/>
    <m/>
    <x v="5"/>
    <m/>
    <m/>
    <m/>
    <m/>
    <m/>
    <m/>
    <m/>
    <m/>
    <m/>
    <m/>
    <m/>
    <m/>
    <m/>
    <m/>
    <m/>
    <m/>
    <n v="0"/>
    <n v="0"/>
  </r>
  <r>
    <n v="16"/>
    <x v="2"/>
    <x v="5"/>
    <x v="4"/>
    <x v="5"/>
    <m/>
    <x v="4"/>
    <x v="5"/>
    <x v="4"/>
    <x v="5"/>
    <m/>
    <m/>
    <x v="5"/>
    <m/>
    <m/>
    <m/>
    <m/>
    <m/>
    <m/>
    <m/>
    <m/>
    <m/>
    <m/>
    <m/>
    <m/>
    <m/>
    <m/>
    <m/>
    <m/>
    <n v="0"/>
    <n v="0"/>
  </r>
  <r>
    <n v="17"/>
    <x v="2"/>
    <x v="5"/>
    <x v="4"/>
    <x v="5"/>
    <m/>
    <x v="4"/>
    <x v="5"/>
    <x v="4"/>
    <x v="5"/>
    <m/>
    <m/>
    <x v="5"/>
    <m/>
    <m/>
    <m/>
    <m/>
    <m/>
    <m/>
    <m/>
    <m/>
    <m/>
    <m/>
    <m/>
    <m/>
    <m/>
    <m/>
    <m/>
    <m/>
    <n v="0"/>
    <n v="0"/>
  </r>
  <r>
    <n v="18"/>
    <x v="2"/>
    <x v="5"/>
    <x v="4"/>
    <x v="5"/>
    <m/>
    <x v="4"/>
    <x v="5"/>
    <x v="4"/>
    <x v="5"/>
    <m/>
    <m/>
    <x v="5"/>
    <m/>
    <m/>
    <m/>
    <m/>
    <m/>
    <m/>
    <m/>
    <m/>
    <m/>
    <m/>
    <m/>
    <m/>
    <m/>
    <m/>
    <m/>
    <m/>
    <n v="0"/>
    <n v="0"/>
  </r>
  <r>
    <n v="19"/>
    <x v="2"/>
    <x v="5"/>
    <x v="4"/>
    <x v="5"/>
    <m/>
    <x v="4"/>
    <x v="5"/>
    <x v="4"/>
    <x v="5"/>
    <m/>
    <m/>
    <x v="5"/>
    <m/>
    <m/>
    <m/>
    <m/>
    <m/>
    <m/>
    <m/>
    <m/>
    <m/>
    <m/>
    <m/>
    <m/>
    <m/>
    <m/>
    <m/>
    <m/>
    <n v="0"/>
    <n v="0"/>
  </r>
  <r>
    <n v="20"/>
    <x v="2"/>
    <x v="5"/>
    <x v="4"/>
    <x v="5"/>
    <m/>
    <x v="4"/>
    <x v="5"/>
    <x v="4"/>
    <x v="5"/>
    <m/>
    <m/>
    <x v="5"/>
    <m/>
    <m/>
    <m/>
    <m/>
    <m/>
    <m/>
    <m/>
    <m/>
    <m/>
    <m/>
    <m/>
    <m/>
    <m/>
    <m/>
    <m/>
    <m/>
    <n v="0"/>
    <n v="0"/>
  </r>
  <r>
    <n v="21"/>
    <x v="2"/>
    <x v="5"/>
    <x v="4"/>
    <x v="5"/>
    <m/>
    <x v="4"/>
    <x v="5"/>
    <x v="4"/>
    <x v="5"/>
    <m/>
    <m/>
    <x v="5"/>
    <m/>
    <m/>
    <m/>
    <m/>
    <m/>
    <m/>
    <m/>
    <m/>
    <m/>
    <m/>
    <m/>
    <m/>
    <m/>
    <m/>
    <m/>
    <m/>
    <n v="0"/>
    <n v="0"/>
  </r>
  <r>
    <n v="22"/>
    <x v="2"/>
    <x v="5"/>
    <x v="4"/>
    <x v="5"/>
    <m/>
    <x v="4"/>
    <x v="5"/>
    <x v="4"/>
    <x v="5"/>
    <m/>
    <m/>
    <x v="5"/>
    <m/>
    <m/>
    <m/>
    <m/>
    <m/>
    <m/>
    <m/>
    <m/>
    <m/>
    <m/>
    <m/>
    <m/>
    <m/>
    <m/>
    <m/>
    <m/>
    <n v="0"/>
    <n v="0"/>
  </r>
  <r>
    <n v="23"/>
    <x v="2"/>
    <x v="5"/>
    <x v="4"/>
    <x v="5"/>
    <m/>
    <x v="4"/>
    <x v="5"/>
    <x v="4"/>
    <x v="5"/>
    <m/>
    <m/>
    <x v="5"/>
    <m/>
    <m/>
    <m/>
    <m/>
    <m/>
    <m/>
    <m/>
    <m/>
    <m/>
    <m/>
    <m/>
    <m/>
    <m/>
    <m/>
    <m/>
    <m/>
    <n v="0"/>
    <n v="0"/>
  </r>
  <r>
    <n v="24"/>
    <x v="2"/>
    <x v="5"/>
    <x v="4"/>
    <x v="5"/>
    <m/>
    <x v="4"/>
    <x v="5"/>
    <x v="4"/>
    <x v="5"/>
    <m/>
    <m/>
    <x v="5"/>
    <m/>
    <m/>
    <m/>
    <m/>
    <m/>
    <m/>
    <m/>
    <m/>
    <m/>
    <m/>
    <m/>
    <m/>
    <m/>
    <m/>
    <m/>
    <m/>
    <n v="0"/>
    <n v="0"/>
  </r>
  <r>
    <n v="25"/>
    <x v="2"/>
    <x v="5"/>
    <x v="4"/>
    <x v="5"/>
    <m/>
    <x v="4"/>
    <x v="5"/>
    <x v="4"/>
    <x v="5"/>
    <m/>
    <m/>
    <x v="5"/>
    <m/>
    <m/>
    <m/>
    <m/>
    <m/>
    <m/>
    <m/>
    <m/>
    <m/>
    <m/>
    <m/>
    <m/>
    <m/>
    <m/>
    <m/>
    <m/>
    <n v="0"/>
    <n v="0"/>
  </r>
  <r>
    <n v="26"/>
    <x v="2"/>
    <x v="5"/>
    <x v="4"/>
    <x v="5"/>
    <m/>
    <x v="4"/>
    <x v="5"/>
    <x v="4"/>
    <x v="5"/>
    <m/>
    <m/>
    <x v="5"/>
    <m/>
    <m/>
    <m/>
    <m/>
    <m/>
    <m/>
    <m/>
    <m/>
    <m/>
    <m/>
    <m/>
    <m/>
    <m/>
    <m/>
    <m/>
    <m/>
    <n v="0"/>
    <n v="0"/>
  </r>
  <r>
    <n v="27"/>
    <x v="2"/>
    <x v="5"/>
    <x v="4"/>
    <x v="5"/>
    <m/>
    <x v="4"/>
    <x v="5"/>
    <x v="4"/>
    <x v="5"/>
    <m/>
    <m/>
    <x v="5"/>
    <m/>
    <m/>
    <m/>
    <m/>
    <m/>
    <m/>
    <m/>
    <m/>
    <m/>
    <m/>
    <m/>
    <m/>
    <m/>
    <m/>
    <m/>
    <m/>
    <n v="0"/>
    <n v="0"/>
  </r>
  <r>
    <n v="28"/>
    <x v="2"/>
    <x v="5"/>
    <x v="4"/>
    <x v="5"/>
    <m/>
    <x v="4"/>
    <x v="5"/>
    <x v="4"/>
    <x v="5"/>
    <m/>
    <m/>
    <x v="5"/>
    <m/>
    <m/>
    <m/>
    <m/>
    <m/>
    <m/>
    <m/>
    <m/>
    <m/>
    <m/>
    <m/>
    <m/>
    <m/>
    <m/>
    <m/>
    <m/>
    <n v="0"/>
    <n v="0"/>
  </r>
  <r>
    <n v="29"/>
    <x v="2"/>
    <x v="5"/>
    <x v="4"/>
    <x v="5"/>
    <m/>
    <x v="4"/>
    <x v="5"/>
    <x v="4"/>
    <x v="5"/>
    <m/>
    <m/>
    <x v="5"/>
    <m/>
    <m/>
    <m/>
    <m/>
    <m/>
    <m/>
    <m/>
    <m/>
    <m/>
    <m/>
    <m/>
    <m/>
    <m/>
    <m/>
    <m/>
    <m/>
    <n v="0"/>
    <n v="0"/>
  </r>
  <r>
    <n v="30"/>
    <x v="2"/>
    <x v="5"/>
    <x v="4"/>
    <x v="5"/>
    <m/>
    <x v="4"/>
    <x v="5"/>
    <x v="4"/>
    <x v="5"/>
    <m/>
    <m/>
    <x v="5"/>
    <m/>
    <m/>
    <m/>
    <m/>
    <m/>
    <m/>
    <m/>
    <m/>
    <m/>
    <m/>
    <m/>
    <m/>
    <m/>
    <m/>
    <m/>
    <m/>
    <n v="0"/>
    <n v="0"/>
  </r>
  <r>
    <n v="31"/>
    <x v="2"/>
    <x v="5"/>
    <x v="4"/>
    <x v="5"/>
    <m/>
    <x v="4"/>
    <x v="5"/>
    <x v="4"/>
    <x v="5"/>
    <m/>
    <m/>
    <x v="5"/>
    <m/>
    <m/>
    <m/>
    <m/>
    <m/>
    <m/>
    <m/>
    <m/>
    <m/>
    <m/>
    <m/>
    <m/>
    <m/>
    <m/>
    <m/>
    <m/>
    <n v="0"/>
    <n v="0"/>
  </r>
  <r>
    <n v="32"/>
    <x v="2"/>
    <x v="5"/>
    <x v="4"/>
    <x v="5"/>
    <m/>
    <x v="4"/>
    <x v="5"/>
    <x v="4"/>
    <x v="5"/>
    <m/>
    <m/>
    <x v="5"/>
    <m/>
    <m/>
    <m/>
    <m/>
    <m/>
    <m/>
    <m/>
    <m/>
    <m/>
    <m/>
    <m/>
    <m/>
    <m/>
    <m/>
    <m/>
    <m/>
    <n v="0"/>
    <n v="0"/>
  </r>
  <r>
    <n v="33"/>
    <x v="2"/>
    <x v="5"/>
    <x v="4"/>
    <x v="5"/>
    <m/>
    <x v="4"/>
    <x v="5"/>
    <x v="4"/>
    <x v="5"/>
    <m/>
    <m/>
    <x v="5"/>
    <m/>
    <m/>
    <m/>
    <m/>
    <m/>
    <m/>
    <m/>
    <m/>
    <m/>
    <m/>
    <m/>
    <m/>
    <m/>
    <m/>
    <m/>
    <m/>
    <n v="0"/>
    <n v="0"/>
  </r>
  <r>
    <n v="34"/>
    <x v="2"/>
    <x v="5"/>
    <x v="4"/>
    <x v="5"/>
    <m/>
    <x v="4"/>
    <x v="5"/>
    <x v="4"/>
    <x v="5"/>
    <m/>
    <m/>
    <x v="5"/>
    <m/>
    <m/>
    <m/>
    <m/>
    <m/>
    <m/>
    <m/>
    <m/>
    <m/>
    <m/>
    <m/>
    <m/>
    <m/>
    <m/>
    <m/>
    <m/>
    <n v="0"/>
    <n v="0"/>
  </r>
  <r>
    <n v="35"/>
    <x v="2"/>
    <x v="5"/>
    <x v="4"/>
    <x v="5"/>
    <m/>
    <x v="4"/>
    <x v="5"/>
    <x v="4"/>
    <x v="5"/>
    <m/>
    <m/>
    <x v="5"/>
    <m/>
    <m/>
    <m/>
    <m/>
    <m/>
    <m/>
    <m/>
    <m/>
    <m/>
    <m/>
    <m/>
    <m/>
    <m/>
    <m/>
    <m/>
    <m/>
    <n v="0"/>
    <n v="0"/>
  </r>
  <r>
    <n v="36"/>
    <x v="2"/>
    <x v="5"/>
    <x v="4"/>
    <x v="5"/>
    <m/>
    <x v="4"/>
    <x v="5"/>
    <x v="4"/>
    <x v="5"/>
    <m/>
    <m/>
    <x v="5"/>
    <m/>
    <m/>
    <m/>
    <m/>
    <m/>
    <m/>
    <m/>
    <m/>
    <m/>
    <m/>
    <m/>
    <m/>
    <m/>
    <m/>
    <m/>
    <m/>
    <n v="0"/>
    <n v="0"/>
  </r>
  <r>
    <n v="37"/>
    <x v="2"/>
    <x v="5"/>
    <x v="4"/>
    <x v="5"/>
    <m/>
    <x v="4"/>
    <x v="5"/>
    <x v="4"/>
    <x v="5"/>
    <m/>
    <m/>
    <x v="5"/>
    <m/>
    <m/>
    <m/>
    <m/>
    <m/>
    <m/>
    <m/>
    <m/>
    <m/>
    <m/>
    <m/>
    <m/>
    <m/>
    <m/>
    <m/>
    <m/>
    <n v="0"/>
    <n v="0"/>
  </r>
  <r>
    <n v="38"/>
    <x v="2"/>
    <x v="5"/>
    <x v="4"/>
    <x v="5"/>
    <m/>
    <x v="4"/>
    <x v="5"/>
    <x v="4"/>
    <x v="5"/>
    <m/>
    <m/>
    <x v="5"/>
    <m/>
    <m/>
    <m/>
    <m/>
    <m/>
    <m/>
    <m/>
    <m/>
    <m/>
    <m/>
    <m/>
    <m/>
    <m/>
    <m/>
    <m/>
    <m/>
    <n v="0"/>
    <n v="0"/>
  </r>
  <r>
    <n v="39"/>
    <x v="2"/>
    <x v="5"/>
    <x v="4"/>
    <x v="5"/>
    <m/>
    <x v="4"/>
    <x v="5"/>
    <x v="4"/>
    <x v="5"/>
    <m/>
    <m/>
    <x v="5"/>
    <m/>
    <m/>
    <m/>
    <m/>
    <m/>
    <m/>
    <m/>
    <m/>
    <m/>
    <m/>
    <m/>
    <m/>
    <m/>
    <m/>
    <m/>
    <m/>
    <n v="0"/>
    <n v="0"/>
  </r>
  <r>
    <n v="40"/>
    <x v="2"/>
    <x v="5"/>
    <x v="4"/>
    <x v="5"/>
    <m/>
    <x v="4"/>
    <x v="5"/>
    <x v="4"/>
    <x v="5"/>
    <m/>
    <m/>
    <x v="5"/>
    <m/>
    <m/>
    <m/>
    <m/>
    <m/>
    <m/>
    <m/>
    <m/>
    <m/>
    <m/>
    <m/>
    <m/>
    <m/>
    <m/>
    <m/>
    <m/>
    <n v="0"/>
    <n v="0"/>
  </r>
  <r>
    <m/>
    <x v="2"/>
    <x v="5"/>
    <x v="4"/>
    <x v="5"/>
    <m/>
    <x v="4"/>
    <x v="5"/>
    <x v="4"/>
    <x v="5"/>
    <m/>
    <m/>
    <x v="5"/>
    <m/>
    <m/>
    <m/>
    <m/>
    <m/>
    <m/>
    <m/>
    <m/>
    <m/>
    <m/>
    <m/>
    <m/>
    <m/>
    <m/>
    <m/>
    <m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9">
  <r>
    <n v="1"/>
    <x v="0"/>
    <x v="0"/>
    <n v="1056"/>
    <n v="1001"/>
    <n v="32"/>
    <n v="9"/>
    <n v="1031"/>
    <n v="34"/>
    <n v="11"/>
    <n v="1033"/>
    <n v="36"/>
    <n v="13"/>
    <n v="1032"/>
    <n v="23"/>
    <n v="7"/>
    <n v="1041"/>
    <n v="37"/>
    <n v="4"/>
    <n v="1034"/>
    <n v="38"/>
    <n v="2"/>
    <n v="1034"/>
    <n v="40"/>
    <n v="3"/>
    <n v="1030"/>
    <n v="42"/>
    <n v="6"/>
    <n v="1036"/>
    <n v="31"/>
    <n v="8"/>
    <n v="1040"/>
    <n v="20"/>
    <n v="4"/>
    <n v="1001"/>
    <n v="17"/>
    <m/>
    <n v="1031"/>
    <n v="14"/>
    <m/>
    <n v="12344"/>
    <n v="364"/>
    <n v="67"/>
  </r>
  <r>
    <n v="2"/>
    <x v="1"/>
    <x v="1"/>
    <n v="2656"/>
    <n v="2323"/>
    <n v="67"/>
    <n v="22"/>
    <n v="2241"/>
    <n v="78"/>
    <n v="34"/>
    <n v="2294"/>
    <n v="75"/>
    <n v="35"/>
    <n v="2301"/>
    <n v="73"/>
    <n v="42"/>
    <n v="2296"/>
    <n v="85"/>
    <n v="31"/>
    <n v="2455"/>
    <n v="98"/>
    <n v="54"/>
    <n v="2301"/>
    <n v="103"/>
    <n v="64"/>
    <n v="2296"/>
    <n v="114"/>
    <n v="62"/>
    <n v="2456"/>
    <n v="121"/>
    <n v="61"/>
    <n v="2501"/>
    <n v="108"/>
    <n v="48"/>
    <n v="2503"/>
    <n v="98"/>
    <n v="53"/>
    <n v="2511"/>
    <n v="145"/>
    <n v="57"/>
    <n v="28478"/>
    <n v="1165"/>
    <n v="563"/>
  </r>
  <r>
    <n v="3"/>
    <x v="2"/>
    <x v="2"/>
    <n v="5001"/>
    <n v="4802"/>
    <n v="163"/>
    <n v="56"/>
    <n v="4793"/>
    <n v="145"/>
    <n v="75"/>
    <n v="4804"/>
    <n v="157"/>
    <n v="67"/>
    <n v="4825"/>
    <n v="162"/>
    <n v="70"/>
    <n v="4922"/>
    <n v="170"/>
    <n v="85"/>
    <n v="4926"/>
    <n v="161"/>
    <n v="62"/>
    <n v="4927"/>
    <n v="158"/>
    <n v="42"/>
    <n v="4990"/>
    <n v="159"/>
    <n v="31"/>
    <n v="4805"/>
    <n v="143"/>
    <n v="28"/>
    <n v="4795"/>
    <n v="138"/>
    <n v="38"/>
    <n v="4875"/>
    <n v="157"/>
    <n v="46"/>
    <n v="4922"/>
    <n v="170"/>
    <n v="58"/>
    <n v="58386"/>
    <n v="1883"/>
    <n v="658"/>
  </r>
  <r>
    <n v="4"/>
    <x v="3"/>
    <x v="0"/>
    <n v="6000"/>
    <n v="5802"/>
    <n v="201"/>
    <n v="42"/>
    <n v="5789"/>
    <n v="233"/>
    <n v="44"/>
    <n v="5821"/>
    <n v="241"/>
    <n v="38"/>
    <n v="5888"/>
    <n v="235"/>
    <n v="37"/>
    <n v="5901"/>
    <n v="266"/>
    <n v="33"/>
    <n v="5903"/>
    <n v="271"/>
    <n v="22"/>
    <n v="5921"/>
    <n v="212"/>
    <n v="36"/>
    <n v="5924"/>
    <n v="211"/>
    <n v="44"/>
    <n v="5933"/>
    <n v="203"/>
    <n v="51"/>
    <n v="5821"/>
    <n v="207"/>
    <n v="52"/>
    <n v="5787"/>
    <n v="209"/>
    <n v="34"/>
    <n v="5455"/>
    <n v="215"/>
    <n v="42"/>
    <n v="69945"/>
    <n v="2704"/>
    <n v="475"/>
  </r>
  <r>
    <n v="5"/>
    <x v="4"/>
    <x v="3"/>
    <n v="478"/>
    <n v="467"/>
    <n v="23"/>
    <n v="3"/>
    <n v="471"/>
    <n v="25"/>
    <n v="4"/>
    <n v="477"/>
    <n v="26"/>
    <n v="1"/>
    <n v="481"/>
    <n v="24"/>
    <n v="0"/>
    <n v="433"/>
    <n v="21"/>
    <n v="0"/>
    <n v="421"/>
    <n v="18"/>
    <n v="0"/>
    <n v="401"/>
    <n v="38"/>
    <n v="1"/>
    <n v="435"/>
    <n v="26"/>
    <n v="0"/>
    <n v="437"/>
    <n v="28"/>
    <n v="1"/>
    <n v="438"/>
    <n v="19"/>
    <n v="2"/>
    <n v="444"/>
    <n v="33"/>
    <n v="0"/>
    <n v="451"/>
    <n v="26"/>
    <n v="0"/>
    <n v="5356"/>
    <n v="307"/>
    <n v="12"/>
  </r>
  <r>
    <n v="6"/>
    <x v="5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</r>
  <r>
    <n v="7"/>
    <x v="5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</r>
  <r>
    <n v="8"/>
    <x v="5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</r>
  <r>
    <n v="9"/>
    <x v="5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</r>
  <r>
    <n v="10"/>
    <x v="5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</r>
  <r>
    <n v="11"/>
    <x v="5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</r>
  <r>
    <n v="12"/>
    <x v="5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</r>
  <r>
    <n v="13"/>
    <x v="5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</r>
  <r>
    <n v="14"/>
    <x v="5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</r>
  <r>
    <n v="15"/>
    <x v="5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</r>
  <r>
    <n v="16"/>
    <x v="5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</r>
  <r>
    <n v="17"/>
    <x v="5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</r>
  <r>
    <n v="18"/>
    <x v="5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</r>
  <r>
    <n v="19"/>
    <x v="5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</r>
  <r>
    <n v="20"/>
    <x v="5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</r>
  <r>
    <n v="21"/>
    <x v="5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</r>
  <r>
    <n v="22"/>
    <x v="5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</r>
  <r>
    <n v="23"/>
    <x v="5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</r>
  <r>
    <n v="24"/>
    <x v="5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</r>
  <r>
    <n v="25"/>
    <x v="5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</r>
  <r>
    <n v="26"/>
    <x v="5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</r>
  <r>
    <n v="27"/>
    <x v="5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</r>
  <r>
    <n v="28"/>
    <x v="5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</r>
  <r>
    <n v="29"/>
    <x v="5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</r>
  <r>
    <n v="30"/>
    <x v="5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</r>
  <r>
    <n v="31"/>
    <x v="5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</r>
  <r>
    <n v="32"/>
    <x v="5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</r>
  <r>
    <n v="33"/>
    <x v="5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</r>
  <r>
    <n v="34"/>
    <x v="5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</r>
  <r>
    <n v="35"/>
    <x v="5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</r>
  <r>
    <n v="36"/>
    <x v="5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</r>
  <r>
    <n v="37"/>
    <x v="5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</r>
  <r>
    <n v="38"/>
    <x v="5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</r>
  <r>
    <n v="39"/>
    <x v="5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60">
  <r>
    <n v="1"/>
    <x v="0"/>
    <x v="0"/>
    <x v="0"/>
    <s v="F"/>
    <s v="Beta"/>
    <x v="0"/>
    <s v="C1"/>
    <s v="C1-1"/>
    <s v="Residence1"/>
    <s v="HF28"/>
    <n v="1"/>
    <n v="0"/>
    <s v="Pf"/>
    <s v="RDT"/>
    <n v="0"/>
    <n v="0"/>
    <n v="0"/>
    <n v="0"/>
    <n v="0"/>
    <x v="0"/>
    <s v="ABC"/>
    <n v="0"/>
    <n v="0"/>
    <n v="0"/>
    <s v="place1"/>
    <n v="0"/>
    <n v="0"/>
    <n v="0"/>
    <n v="0"/>
    <n v="0"/>
    <n v="0"/>
    <s v="job1"/>
  </r>
  <r>
    <n v="2"/>
    <x v="1"/>
    <x v="0"/>
    <x v="1"/>
    <s v="F"/>
    <s v="Alpha"/>
    <x v="1"/>
    <s v="B3"/>
    <s v="B3-2"/>
    <s v="Residence2"/>
    <s v="HF13"/>
    <n v="1"/>
    <n v="0"/>
    <s v="Pf"/>
    <s v="RDT"/>
    <n v="0"/>
    <n v="0"/>
    <n v="0"/>
    <n v="0"/>
    <n v="0"/>
    <x v="1"/>
    <s v="MNO"/>
    <n v="0"/>
    <n v="0"/>
    <n v="1"/>
    <s v="place2"/>
    <d v="2015-06-22T00:00:00"/>
    <d v="2015-06-30T00:00:00"/>
    <n v="0"/>
    <n v="0"/>
    <n v="0"/>
    <n v="0"/>
    <s v="job3"/>
  </r>
  <r>
    <n v="3"/>
    <x v="2"/>
    <x v="0"/>
    <x v="2"/>
    <s v="M"/>
    <s v="Beta"/>
    <x v="0"/>
    <s v="C2"/>
    <s v="C2-1"/>
    <s v="Residence3"/>
    <s v="HF29"/>
    <n v="1"/>
    <n v="0"/>
    <s v="Pv"/>
    <s v="RDT"/>
    <n v="0"/>
    <n v="0"/>
    <n v="0"/>
    <n v="0"/>
    <n v="0"/>
    <x v="0"/>
    <s v="ABC"/>
    <n v="0"/>
    <n v="0"/>
    <n v="0"/>
    <s v="place1"/>
    <n v="0"/>
    <n v="0"/>
    <n v="0"/>
    <n v="0"/>
    <n v="0"/>
    <n v="0"/>
    <s v="job4"/>
  </r>
  <r>
    <n v="4"/>
    <x v="3"/>
    <x v="0"/>
    <x v="3"/>
    <s v="F"/>
    <s v="Beta"/>
    <x v="2"/>
    <s v="D5"/>
    <s v="D5-1"/>
    <s v="Residence4"/>
    <s v="HF35"/>
    <n v="1"/>
    <n v="0"/>
    <s v="Pf"/>
    <s v="RDT"/>
    <n v="0"/>
    <n v="0"/>
    <n v="0"/>
    <n v="0"/>
    <n v="0"/>
    <x v="2"/>
    <s v="DEF"/>
    <n v="0"/>
    <n v="0"/>
    <n v="0"/>
    <s v="place4"/>
    <n v="0"/>
    <n v="0"/>
    <n v="1"/>
    <n v="1"/>
    <n v="1"/>
    <n v="0"/>
    <s v="job5"/>
  </r>
  <r>
    <n v="5"/>
    <x v="4"/>
    <x v="0"/>
    <x v="4"/>
    <s v="F"/>
    <s v="Gamma"/>
    <x v="3"/>
    <s v="E1"/>
    <s v="E1-2"/>
    <s v="Residence5"/>
    <s v="HF42"/>
    <n v="1"/>
    <n v="0"/>
    <s v="Pf"/>
    <s v="RDT"/>
    <n v="0"/>
    <n v="0"/>
    <n v="0"/>
    <n v="0"/>
    <n v="0"/>
    <x v="3"/>
    <s v="JKL"/>
    <n v="0"/>
    <n v="0"/>
    <n v="0"/>
    <s v="place2"/>
    <n v="0"/>
    <n v="0"/>
    <n v="1"/>
    <n v="0"/>
    <n v="0"/>
    <n v="0"/>
    <s v="job5"/>
  </r>
  <r>
    <n v="6"/>
    <x v="5"/>
    <x v="0"/>
    <x v="5"/>
    <s v="M"/>
    <s v="Beta"/>
    <x v="0"/>
    <s v="C3"/>
    <s v="C3-1"/>
    <s v="Residence6"/>
    <s v="HF24"/>
    <n v="1"/>
    <n v="0"/>
    <s v="Pf"/>
    <s v="Microscopy"/>
    <n v="0"/>
    <n v="0"/>
    <n v="0"/>
    <n v="0"/>
    <n v="0"/>
    <x v="0"/>
    <s v="DEF"/>
    <n v="0"/>
    <n v="0"/>
    <n v="0"/>
    <s v="place3"/>
    <n v="0"/>
    <n v="0"/>
    <n v="1"/>
    <n v="0"/>
    <n v="1"/>
    <n v="1"/>
    <s v="job2"/>
  </r>
  <r>
    <n v="7"/>
    <x v="6"/>
    <x v="0"/>
    <x v="6"/>
    <s v="F"/>
    <s v="Beta"/>
    <x v="0"/>
    <s v="C2"/>
    <s v="C2-3"/>
    <s v="Residence7"/>
    <s v="HF25"/>
    <n v="1"/>
    <n v="1"/>
    <s v="Pv"/>
    <s v="RDT"/>
    <n v="1"/>
    <n v="1"/>
    <n v="1"/>
    <n v="1"/>
    <n v="1"/>
    <x v="0"/>
    <s v="ABC"/>
    <n v="1"/>
    <n v="0"/>
    <n v="0"/>
    <s v="place1"/>
    <n v="0"/>
    <n v="0"/>
    <n v="0"/>
    <n v="0"/>
    <n v="0"/>
    <n v="0"/>
    <s v="job7"/>
  </r>
  <r>
    <n v="8"/>
    <x v="7"/>
    <x v="0"/>
    <x v="7"/>
    <s v="M"/>
    <s v="Alpha"/>
    <x v="1"/>
    <s v="B1"/>
    <s v="B1-1"/>
    <s v="Residence8"/>
    <s v="HF14"/>
    <n v="1"/>
    <n v="0"/>
    <s v="Pf"/>
    <s v="RDT"/>
    <n v="0"/>
    <n v="0"/>
    <n v="0"/>
    <n v="0"/>
    <n v="0"/>
    <x v="1"/>
    <s v="DEF"/>
    <n v="0"/>
    <n v="0"/>
    <n v="0"/>
    <s v="place3"/>
    <n v="0"/>
    <n v="0"/>
    <n v="1"/>
    <n v="1"/>
    <n v="0"/>
    <n v="1"/>
    <s v="job8"/>
  </r>
  <r>
    <n v="9"/>
    <x v="8"/>
    <x v="0"/>
    <x v="4"/>
    <s v="M"/>
    <s v="Alpha"/>
    <x v="4"/>
    <s v="A1"/>
    <s v="A1-3"/>
    <s v="Residence9"/>
    <s v="HF4"/>
    <n v="1"/>
    <n v="0"/>
    <s v="Pf"/>
    <s v="RDT"/>
    <n v="0"/>
    <n v="0"/>
    <n v="0"/>
    <n v="0"/>
    <n v="0"/>
    <x v="4"/>
    <s v="ABC"/>
    <n v="0"/>
    <n v="0"/>
    <n v="0"/>
    <s v="place1"/>
    <n v="0"/>
    <n v="0"/>
    <n v="0"/>
    <n v="0"/>
    <n v="0"/>
    <n v="0"/>
    <s v="job3"/>
  </r>
  <r>
    <n v="10"/>
    <x v="9"/>
    <x v="0"/>
    <x v="8"/>
    <s v="F"/>
    <s v="Alpha"/>
    <x v="4"/>
    <s v="A1"/>
    <s v="A1-2"/>
    <s v="Residence10"/>
    <s v="HF6"/>
    <n v="1"/>
    <n v="0"/>
    <s v="Pf"/>
    <s v="RDT"/>
    <n v="0"/>
    <n v="0"/>
    <n v="0"/>
    <n v="0"/>
    <n v="0"/>
    <x v="4"/>
    <s v="ABC"/>
    <n v="0"/>
    <n v="1"/>
    <n v="0"/>
    <s v="place2"/>
    <n v="0"/>
    <n v="0"/>
    <n v="1"/>
    <n v="0"/>
    <n v="1"/>
    <n v="0"/>
    <s v="job10"/>
  </r>
  <r>
    <n v="11"/>
    <x v="10"/>
    <x v="0"/>
    <x v="9"/>
    <s v="F"/>
    <s v="Beta"/>
    <x v="2"/>
    <s v="D3"/>
    <s v="D3-2"/>
    <s v="Residence11"/>
    <s v="HF36"/>
    <n v="1"/>
    <n v="0"/>
    <s v="Pv"/>
    <s v="RDT"/>
    <n v="0"/>
    <n v="0"/>
    <n v="0"/>
    <n v="0"/>
    <n v="0"/>
    <x v="2"/>
    <s v="ABC"/>
    <n v="0"/>
    <n v="0"/>
    <n v="0"/>
    <s v="place4"/>
    <n v="0"/>
    <n v="0"/>
    <n v="0"/>
    <n v="0"/>
    <n v="0"/>
    <n v="0"/>
    <s v="job9"/>
  </r>
  <r>
    <n v="12"/>
    <x v="11"/>
    <x v="0"/>
    <x v="10"/>
    <s v="M"/>
    <s v="Beta"/>
    <x v="0"/>
    <s v="C2"/>
    <s v="C2-1"/>
    <s v="Residence12"/>
    <s v="HF25"/>
    <n v="1"/>
    <n v="0"/>
    <s v="Pv"/>
    <s v="RDT"/>
    <n v="0"/>
    <n v="0"/>
    <n v="0"/>
    <n v="0"/>
    <n v="0"/>
    <x v="0"/>
    <s v="DEF"/>
    <n v="0"/>
    <n v="0"/>
    <n v="1"/>
    <s v="place1"/>
    <d v="2015-07-07T00:00:00"/>
    <d v="2015-07-09T00:00:00"/>
    <n v="1"/>
    <n v="0"/>
    <n v="0"/>
    <n v="1"/>
    <s v="job1"/>
  </r>
  <r>
    <n v="13"/>
    <x v="12"/>
    <x v="0"/>
    <x v="11"/>
    <s v="F"/>
    <s v="Alpha"/>
    <x v="1"/>
    <s v="B1"/>
    <s v="B1-1"/>
    <s v="Residence13"/>
    <s v="HF15"/>
    <n v="1"/>
    <n v="1"/>
    <s v="Pf"/>
    <s v="Microscopy"/>
    <n v="0"/>
    <n v="1"/>
    <n v="1"/>
    <n v="1"/>
    <n v="0"/>
    <x v="1"/>
    <s v="DEF"/>
    <n v="0"/>
    <n v="1"/>
    <n v="0"/>
    <s v="place1"/>
    <n v="0"/>
    <n v="0"/>
    <n v="0"/>
    <n v="0"/>
    <n v="0"/>
    <n v="0"/>
    <s v="job11"/>
  </r>
  <r>
    <n v="14"/>
    <x v="13"/>
    <x v="0"/>
    <x v="12"/>
    <s v="M"/>
    <s v="Alpha"/>
    <x v="1"/>
    <s v="B3"/>
    <s v="B3-3"/>
    <s v="Residence14"/>
    <s v="HF16"/>
    <n v="1"/>
    <n v="0"/>
    <s v="Pf"/>
    <s v="RDT"/>
    <n v="0"/>
    <n v="0"/>
    <n v="0"/>
    <n v="0"/>
    <n v="0"/>
    <x v="1"/>
    <s v="GHI"/>
    <n v="0"/>
    <n v="0"/>
    <n v="0"/>
    <s v="place4"/>
    <n v="0"/>
    <n v="0"/>
    <n v="1"/>
    <n v="1"/>
    <n v="0"/>
    <n v="1"/>
    <s v="job4"/>
  </r>
  <r>
    <n v="15"/>
    <x v="14"/>
    <x v="0"/>
    <x v="5"/>
    <s v="M"/>
    <s v="Alpha"/>
    <x v="4"/>
    <s v="A3"/>
    <s v="A3-2"/>
    <s v="Residence15"/>
    <s v="HF10"/>
    <n v="1"/>
    <n v="0"/>
    <s v="Pv"/>
    <s v="Microscopy"/>
    <n v="0"/>
    <n v="0"/>
    <n v="0"/>
    <n v="0"/>
    <n v="0"/>
    <x v="4"/>
    <s v="ABC"/>
    <n v="0"/>
    <n v="0"/>
    <n v="0"/>
    <s v="place2"/>
    <n v="0"/>
    <n v="0"/>
    <n v="0"/>
    <n v="0"/>
    <n v="0"/>
    <n v="0"/>
    <s v="job3"/>
  </r>
  <r>
    <n v="16"/>
    <x v="15"/>
    <x v="0"/>
    <x v="13"/>
    <s v="M"/>
    <s v="Beta"/>
    <x v="2"/>
    <s v="D2"/>
    <s v="D2-1"/>
    <s v="Residence16"/>
    <s v="HF31"/>
    <n v="1"/>
    <n v="0"/>
    <s v="Pf"/>
    <s v="RDT"/>
    <n v="0"/>
    <n v="0"/>
    <n v="0"/>
    <n v="0"/>
    <n v="0"/>
    <x v="2"/>
    <s v="GHI"/>
    <n v="0"/>
    <n v="0"/>
    <n v="0"/>
    <s v="place2"/>
    <n v="0"/>
    <n v="0"/>
    <n v="0"/>
    <n v="0"/>
    <n v="0"/>
    <n v="0"/>
    <s v="job9"/>
  </r>
  <r>
    <n v="17"/>
    <x v="16"/>
    <x v="0"/>
    <x v="14"/>
    <s v="F"/>
    <s v="Alpha"/>
    <x v="1"/>
    <s v="B3"/>
    <s v="B3-1"/>
    <s v="Residence17"/>
    <s v="HF17"/>
    <n v="1"/>
    <n v="1"/>
    <s v="Pf"/>
    <s v="RDT"/>
    <n v="1"/>
    <n v="1"/>
    <n v="1"/>
    <n v="0"/>
    <n v="0"/>
    <x v="1"/>
    <s v="DEF"/>
    <n v="1"/>
    <n v="0"/>
    <n v="0"/>
    <s v="place2"/>
    <n v="0"/>
    <n v="0"/>
    <n v="0"/>
    <n v="0"/>
    <n v="0"/>
    <n v="0"/>
    <s v="job1"/>
  </r>
  <r>
    <n v="18"/>
    <x v="17"/>
    <x v="0"/>
    <x v="15"/>
    <s v="F"/>
    <s v="Beta"/>
    <x v="0"/>
    <s v="C2"/>
    <s v="C2-4"/>
    <s v="Residence18"/>
    <s v="HF26"/>
    <n v="1"/>
    <n v="0"/>
    <s v="Pf"/>
    <s v="RDT"/>
    <n v="0"/>
    <n v="0"/>
    <n v="0"/>
    <n v="0"/>
    <n v="0"/>
    <x v="0"/>
    <s v="DEF"/>
    <n v="0"/>
    <n v="0"/>
    <n v="0"/>
    <s v="place2"/>
    <n v="0"/>
    <n v="0"/>
    <n v="0"/>
    <n v="0"/>
    <n v="0"/>
    <n v="0"/>
    <s v="job4"/>
  </r>
  <r>
    <n v="19"/>
    <x v="18"/>
    <x v="0"/>
    <x v="16"/>
    <s v="F"/>
    <s v="Beta"/>
    <x v="0"/>
    <s v="C1"/>
    <s v="C1-3"/>
    <s v="Residence19"/>
    <s v="HF27"/>
    <n v="1"/>
    <n v="0"/>
    <s v="Pf"/>
    <s v="RDT"/>
    <n v="0"/>
    <n v="0"/>
    <n v="0"/>
    <n v="0"/>
    <n v="0"/>
    <x v="0"/>
    <s v="JKL"/>
    <n v="0"/>
    <n v="0"/>
    <n v="0"/>
    <s v="place2"/>
    <n v="0"/>
    <n v="0"/>
    <n v="0"/>
    <n v="0"/>
    <n v="0"/>
    <n v="0"/>
    <s v="job10"/>
  </r>
  <r>
    <n v="20"/>
    <x v="19"/>
    <x v="0"/>
    <x v="17"/>
    <s v="M"/>
    <s v="Gamma"/>
    <x v="5"/>
    <s v="F1"/>
    <s v="F1-1"/>
    <s v="Residence20"/>
    <s v="HF56"/>
    <n v="1"/>
    <n v="0"/>
    <s v="Pf"/>
    <s v="RDT"/>
    <n v="0"/>
    <n v="0"/>
    <n v="0"/>
    <n v="0"/>
    <n v="0"/>
    <x v="5"/>
    <s v="GHI"/>
    <n v="0"/>
    <n v="0"/>
    <n v="0"/>
    <s v="place5"/>
    <n v="0"/>
    <n v="0"/>
    <n v="0"/>
    <n v="0"/>
    <n v="0"/>
    <n v="0"/>
    <s v="job4"/>
  </r>
  <r>
    <n v="21"/>
    <x v="20"/>
    <x v="0"/>
    <x v="0"/>
    <s v="F"/>
    <s v="Alpha"/>
    <x v="4"/>
    <s v="A1"/>
    <s v="A1-1"/>
    <s v="Residence21"/>
    <s v="HF1"/>
    <n v="1"/>
    <n v="0"/>
    <s v="Pf"/>
    <s v="RDT"/>
    <n v="0"/>
    <n v="0"/>
    <n v="0"/>
    <n v="0"/>
    <n v="0"/>
    <x v="4"/>
    <s v="DEF"/>
    <n v="0"/>
    <n v="0"/>
    <n v="0"/>
    <s v="place3"/>
    <n v="0"/>
    <n v="0"/>
    <n v="0"/>
    <n v="0"/>
    <n v="0"/>
    <n v="0"/>
    <s v="job11"/>
  </r>
  <r>
    <n v="22"/>
    <x v="21"/>
    <x v="0"/>
    <x v="1"/>
    <s v="M"/>
    <s v="Alpha"/>
    <x v="1"/>
    <s v="B3"/>
    <s v="B3-3"/>
    <s v="Residence22"/>
    <s v="HF17"/>
    <n v="1"/>
    <n v="0"/>
    <s v="Pf"/>
    <s v="Microscopy"/>
    <n v="0"/>
    <n v="0"/>
    <n v="0"/>
    <n v="0"/>
    <n v="0"/>
    <x v="1"/>
    <s v="DEF"/>
    <n v="0"/>
    <n v="0"/>
    <n v="0"/>
    <s v="place5"/>
    <n v="0"/>
    <n v="0"/>
    <n v="1"/>
    <n v="1"/>
    <n v="0"/>
    <n v="1"/>
    <s v="job8"/>
  </r>
  <r>
    <n v="23"/>
    <x v="22"/>
    <x v="0"/>
    <x v="2"/>
    <s v="M"/>
    <s v="Beta"/>
    <x v="0"/>
    <s v="C2"/>
    <s v="C2-2"/>
    <s v="Residence23"/>
    <s v="HF21"/>
    <n v="1"/>
    <n v="0"/>
    <s v="Pf"/>
    <s v="RDT"/>
    <n v="0"/>
    <n v="0"/>
    <n v="0"/>
    <n v="0"/>
    <n v="0"/>
    <x v="0"/>
    <s v="ABC"/>
    <n v="0"/>
    <n v="0"/>
    <n v="0"/>
    <s v="place2"/>
    <n v="0"/>
    <n v="0"/>
    <n v="1"/>
    <n v="1"/>
    <n v="0"/>
    <n v="0"/>
    <s v="job1"/>
  </r>
  <r>
    <n v="24"/>
    <x v="23"/>
    <x v="0"/>
    <x v="17"/>
    <s v="M"/>
    <s v="Beta"/>
    <x v="2"/>
    <s v="D3"/>
    <s v="D3-1"/>
    <s v="Residence24"/>
    <s v="HF37"/>
    <n v="1"/>
    <n v="1"/>
    <s v="Pf"/>
    <s v="RDT"/>
    <n v="1"/>
    <n v="1"/>
    <n v="1"/>
    <n v="0"/>
    <n v="0"/>
    <x v="2"/>
    <s v="DEF"/>
    <n v="0"/>
    <n v="0"/>
    <n v="0"/>
    <s v="place5"/>
    <n v="0"/>
    <n v="0"/>
    <n v="1"/>
    <n v="0"/>
    <n v="1"/>
    <n v="1"/>
    <s v="job7"/>
  </r>
  <r>
    <n v="25"/>
    <x v="24"/>
    <x v="0"/>
    <x v="18"/>
    <s v="F"/>
    <s v="Alpha"/>
    <x v="4"/>
    <s v="A1"/>
    <s v="A1-3"/>
    <s v="Residence25"/>
    <s v="HF1"/>
    <n v="1"/>
    <n v="0"/>
    <s v="Pf"/>
    <s v="RDT"/>
    <n v="0"/>
    <n v="0"/>
    <n v="0"/>
    <n v="0"/>
    <n v="0"/>
    <x v="4"/>
    <s v="GHI"/>
    <n v="0"/>
    <n v="0"/>
    <n v="0"/>
    <s v="place4"/>
    <n v="0"/>
    <n v="0"/>
    <n v="0"/>
    <n v="0"/>
    <n v="0"/>
    <n v="0"/>
    <s v="job6"/>
  </r>
  <r>
    <n v="26"/>
    <x v="25"/>
    <x v="0"/>
    <x v="5"/>
    <s v="F"/>
    <s v="Gamma"/>
    <x v="3"/>
    <s v="E1"/>
    <s v="E1-1"/>
    <s v="Residence26"/>
    <s v="HF43"/>
    <n v="1"/>
    <n v="0"/>
    <s v="Pf"/>
    <s v="Microscopy"/>
    <n v="0"/>
    <n v="0"/>
    <n v="0"/>
    <n v="0"/>
    <n v="0"/>
    <x v="3"/>
    <s v="ABC"/>
    <n v="0"/>
    <n v="0"/>
    <n v="0"/>
    <s v="place4"/>
    <n v="0"/>
    <n v="0"/>
    <n v="1"/>
    <n v="1"/>
    <n v="0"/>
    <n v="0"/>
    <s v="job6"/>
  </r>
  <r>
    <n v="27"/>
    <x v="26"/>
    <x v="0"/>
    <x v="19"/>
    <s v="F"/>
    <s v="Beta"/>
    <x v="0"/>
    <s v="C3"/>
    <s v="C3-4"/>
    <s v="Residence27"/>
    <s v="HF22"/>
    <n v="1"/>
    <n v="1"/>
    <s v="Pv"/>
    <s v="RDT"/>
    <n v="0"/>
    <n v="1"/>
    <n v="1"/>
    <n v="0"/>
    <n v="0"/>
    <x v="0"/>
    <s v="ABC"/>
    <n v="0"/>
    <n v="0"/>
    <n v="0"/>
    <s v="place5"/>
    <n v="0"/>
    <n v="0"/>
    <n v="0"/>
    <n v="0"/>
    <n v="0"/>
    <n v="0"/>
    <s v="job2"/>
  </r>
  <r>
    <n v="28"/>
    <x v="27"/>
    <x v="0"/>
    <x v="20"/>
    <s v="M"/>
    <s v="Alpha"/>
    <x v="1"/>
    <s v="B3"/>
    <s v="B3-2"/>
    <s v="Residence28"/>
    <s v="HF18"/>
    <n v="1"/>
    <n v="0"/>
    <s v="Pf"/>
    <s v="RDT"/>
    <n v="0"/>
    <n v="0"/>
    <n v="0"/>
    <n v="0"/>
    <n v="0"/>
    <x v="1"/>
    <s v="ABC"/>
    <n v="0"/>
    <n v="0"/>
    <n v="0"/>
    <s v="place4"/>
    <n v="0"/>
    <n v="0"/>
    <n v="1"/>
    <n v="1"/>
    <n v="0"/>
    <n v="1"/>
    <s v="job10"/>
  </r>
  <r>
    <n v="29"/>
    <x v="28"/>
    <x v="0"/>
    <x v="4"/>
    <s v="M"/>
    <s v="Gamma"/>
    <x v="5"/>
    <s v="F1"/>
    <s v="F1-1"/>
    <s v="Residence29"/>
    <s v="HF55"/>
    <n v="1"/>
    <n v="1"/>
    <s v="Pf"/>
    <s v="RDT"/>
    <n v="1"/>
    <n v="0"/>
    <n v="0"/>
    <n v="0"/>
    <n v="0"/>
    <x v="5"/>
    <s v="ABC"/>
    <n v="1"/>
    <n v="0"/>
    <n v="0"/>
    <s v="place6"/>
    <n v="0"/>
    <n v="0"/>
    <n v="1"/>
    <n v="0"/>
    <n v="1"/>
    <n v="0"/>
    <s v="job1"/>
  </r>
  <r>
    <n v="30"/>
    <x v="29"/>
    <x v="0"/>
    <x v="8"/>
    <s v="F"/>
    <s v="Alpha"/>
    <x v="4"/>
    <s v="A2"/>
    <s v="A2-2"/>
    <s v="Residence30"/>
    <s v="HF6"/>
    <n v="1"/>
    <n v="1"/>
    <s v="Pf"/>
    <s v="RDT"/>
    <n v="0"/>
    <n v="0"/>
    <n v="0"/>
    <n v="0"/>
    <n v="0"/>
    <x v="4"/>
    <s v="DEF"/>
    <n v="0"/>
    <n v="1"/>
    <n v="1"/>
    <s v="place5"/>
    <d v="2015-08-31T00:00:00"/>
    <d v="2015-09-03T00:00:00"/>
    <n v="1"/>
    <n v="0"/>
    <n v="1"/>
    <n v="1"/>
    <s v="job9"/>
  </r>
  <r>
    <n v="31"/>
    <x v="30"/>
    <x v="0"/>
    <x v="21"/>
    <s v="M"/>
    <s v="Gamma"/>
    <x v="5"/>
    <s v="F3"/>
    <s v="F3-2"/>
    <s v="Residence31"/>
    <s v="HF57"/>
    <n v="1"/>
    <n v="0"/>
    <s v="Pv"/>
    <s v="RDT"/>
    <n v="0"/>
    <n v="0"/>
    <n v="0"/>
    <n v="0"/>
    <n v="0"/>
    <x v="5"/>
    <s v="DEF"/>
    <n v="0"/>
    <n v="0"/>
    <n v="0"/>
    <s v="place3"/>
    <n v="0"/>
    <n v="0"/>
    <n v="0"/>
    <n v="0"/>
    <n v="0"/>
    <n v="0"/>
    <s v="job5"/>
  </r>
  <r>
    <n v="32"/>
    <x v="31"/>
    <x v="0"/>
    <x v="22"/>
    <s v="F"/>
    <s v="Beta"/>
    <x v="0"/>
    <s v="C4"/>
    <s v="C4-1"/>
    <s v="Residence32"/>
    <s v="HF23"/>
    <n v="1"/>
    <n v="0"/>
    <s v="Pv"/>
    <s v="RDT"/>
    <n v="0"/>
    <n v="0"/>
    <n v="0"/>
    <n v="0"/>
    <n v="0"/>
    <x v="0"/>
    <s v="ABC"/>
    <n v="0"/>
    <n v="0"/>
    <n v="0"/>
    <s v="place1"/>
    <n v="0"/>
    <n v="0"/>
    <n v="0"/>
    <n v="0"/>
    <n v="0"/>
    <n v="0"/>
    <s v="job11"/>
  </r>
  <r>
    <n v="33"/>
    <x v="32"/>
    <x v="0"/>
    <x v="23"/>
    <s v="M"/>
    <s v="Alpha"/>
    <x v="1"/>
    <s v="B4"/>
    <s v="B4-1"/>
    <s v="Residence33"/>
    <s v="HF19"/>
    <n v="1"/>
    <n v="1"/>
    <s v="Pf"/>
    <s v="Microscopy"/>
    <n v="1"/>
    <n v="1"/>
    <n v="1"/>
    <n v="1"/>
    <n v="1"/>
    <x v="1"/>
    <s v="ABC"/>
    <n v="1"/>
    <n v="0"/>
    <n v="0"/>
    <s v="place5"/>
    <n v="0"/>
    <n v="0"/>
    <n v="0"/>
    <n v="0"/>
    <n v="0"/>
    <n v="0"/>
    <s v="job10"/>
  </r>
  <r>
    <n v="34"/>
    <x v="33"/>
    <x v="0"/>
    <x v="12"/>
    <s v="M"/>
    <s v="Alpha"/>
    <x v="1"/>
    <s v="B3"/>
    <s v="B3-3"/>
    <s v="Residence34"/>
    <s v="HF20"/>
    <n v="1"/>
    <n v="0"/>
    <s v="Pf"/>
    <s v="RDT"/>
    <n v="0"/>
    <n v="0"/>
    <n v="0"/>
    <n v="0"/>
    <n v="0"/>
    <x v="1"/>
    <s v="ABC"/>
    <n v="0"/>
    <n v="0"/>
    <n v="1"/>
    <s v="place4"/>
    <d v="2015-09-01T00:00:00"/>
    <d v="2015-09-04T00:00:00"/>
    <n v="0"/>
    <n v="0"/>
    <n v="0"/>
    <n v="0"/>
    <s v="job6"/>
  </r>
  <r>
    <n v="35"/>
    <x v="34"/>
    <x v="0"/>
    <x v="24"/>
    <s v="F"/>
    <s v="Alpha"/>
    <x v="4"/>
    <s v="A2"/>
    <s v="A2-1"/>
    <s v="Residence35"/>
    <s v="HF10"/>
    <n v="1"/>
    <n v="0"/>
    <s v="Pv"/>
    <s v="RDT"/>
    <n v="0"/>
    <n v="0"/>
    <n v="0"/>
    <n v="0"/>
    <n v="0"/>
    <x v="4"/>
    <s v="MNO"/>
    <n v="0"/>
    <n v="0"/>
    <n v="0"/>
    <s v="place3"/>
    <n v="0"/>
    <n v="0"/>
    <n v="1"/>
    <n v="0"/>
    <n v="1"/>
    <n v="1"/>
    <s v="job1"/>
  </r>
  <r>
    <n v="36"/>
    <x v="35"/>
    <x v="0"/>
    <x v="25"/>
    <s v="M"/>
    <s v="Beta"/>
    <x v="2"/>
    <s v="D3"/>
    <s v="D3-2"/>
    <s v="Residence36"/>
    <s v="HF39"/>
    <n v="1"/>
    <n v="0"/>
    <s v="Pf"/>
    <s v="RDT"/>
    <n v="0"/>
    <n v="0"/>
    <n v="0"/>
    <n v="0"/>
    <n v="0"/>
    <x v="2"/>
    <s v="DEF"/>
    <n v="0"/>
    <n v="0"/>
    <n v="0"/>
    <s v="place5"/>
    <n v="0"/>
    <n v="0"/>
    <n v="1"/>
    <n v="1"/>
    <n v="0"/>
    <n v="0"/>
    <s v="job8"/>
  </r>
  <r>
    <n v="37"/>
    <x v="36"/>
    <x v="0"/>
    <x v="13"/>
    <s v="M"/>
    <s v="Gamma"/>
    <x v="3"/>
    <s v="E2"/>
    <s v="E2-1"/>
    <s v="Residence37"/>
    <s v="HF41"/>
    <n v="1"/>
    <n v="1"/>
    <s v="Pf"/>
    <s v="RDT"/>
    <n v="1"/>
    <n v="0"/>
    <n v="0"/>
    <n v="0"/>
    <n v="0"/>
    <x v="3"/>
    <s v="DEF"/>
    <n v="1"/>
    <n v="0"/>
    <n v="0"/>
    <s v="place1"/>
    <n v="0"/>
    <n v="0"/>
    <n v="1"/>
    <n v="1"/>
    <n v="0"/>
    <n v="0"/>
    <s v="job2"/>
  </r>
  <r>
    <n v="38"/>
    <x v="37"/>
    <x v="0"/>
    <x v="26"/>
    <s v="M"/>
    <s v="Beta"/>
    <x v="0"/>
    <s v="C3"/>
    <s v="C3-4"/>
    <s v="Residence38"/>
    <s v="HF24"/>
    <n v="1"/>
    <n v="0"/>
    <s v="Pf"/>
    <s v="RDT"/>
    <n v="0"/>
    <n v="0"/>
    <n v="0"/>
    <n v="0"/>
    <n v="0"/>
    <x v="0"/>
    <s v="ABC"/>
    <n v="0"/>
    <n v="0"/>
    <n v="0"/>
    <s v="place3"/>
    <n v="0"/>
    <n v="0"/>
    <n v="1"/>
    <n v="0"/>
    <n v="1"/>
    <n v="1"/>
    <s v="job7"/>
  </r>
  <r>
    <n v="39"/>
    <x v="38"/>
    <x v="0"/>
    <x v="0"/>
    <s v="F"/>
    <s v="Beta"/>
    <x v="0"/>
    <s v="C4"/>
    <s v="C4-2"/>
    <s v="Residence39"/>
    <s v="HF24"/>
    <n v="1"/>
    <n v="0"/>
    <s v="Pf"/>
    <s v="RDT"/>
    <n v="0"/>
    <n v="0"/>
    <n v="0"/>
    <n v="0"/>
    <n v="0"/>
    <x v="0"/>
    <s v="DEF"/>
    <n v="0"/>
    <n v="0"/>
    <n v="0"/>
    <s v="place5"/>
    <n v="0"/>
    <n v="0"/>
    <n v="0"/>
    <n v="0"/>
    <n v="0"/>
    <n v="0"/>
    <s v="job7"/>
  </r>
  <r>
    <n v="40"/>
    <x v="39"/>
    <x v="0"/>
    <x v="17"/>
    <s v="F"/>
    <s v="Gamma"/>
    <x v="5"/>
    <s v="F4"/>
    <s v="F4-1"/>
    <s v="Residence40"/>
    <s v="HF52"/>
    <n v="1"/>
    <n v="0"/>
    <s v="Pv"/>
    <s v="Microscopy"/>
    <n v="0"/>
    <n v="0"/>
    <n v="0"/>
    <n v="0"/>
    <n v="0"/>
    <x v="5"/>
    <s v="GHI"/>
    <n v="0"/>
    <n v="0"/>
    <n v="0"/>
    <s v="place1"/>
    <n v="0"/>
    <n v="0"/>
    <n v="0"/>
    <n v="0"/>
    <n v="0"/>
    <n v="0"/>
    <s v="job2"/>
  </r>
  <r>
    <n v="41"/>
    <x v="40"/>
    <x v="1"/>
    <x v="0"/>
    <s v="F"/>
    <s v="Alpha"/>
    <x v="4"/>
    <s v="A1"/>
    <s v="A1-1"/>
    <s v="Residence1"/>
    <s v="HF1"/>
    <n v="1"/>
    <n v="1"/>
    <s v="Pf"/>
    <s v="RDT"/>
    <n v="0"/>
    <n v="1"/>
    <n v="1"/>
    <n v="0"/>
    <n v="0"/>
    <x v="4"/>
    <s v="ABC"/>
    <n v="1"/>
    <n v="0"/>
    <n v="0"/>
    <s v="place1"/>
    <s v="0"/>
    <s v="0"/>
    <n v="1"/>
    <n v="1"/>
    <n v="0"/>
    <n v="1"/>
    <s v="job1"/>
  </r>
  <r>
    <n v="42"/>
    <x v="41"/>
    <x v="1"/>
    <x v="1"/>
    <s v="M"/>
    <s v="Alpha"/>
    <x v="1"/>
    <s v="B3"/>
    <s v="B3-1"/>
    <s v="Residence2"/>
    <s v="HF11"/>
    <n v="1"/>
    <n v="0"/>
    <s v="PfPv"/>
    <s v="Microscopy"/>
    <n v="0"/>
    <n v="0"/>
    <n v="0"/>
    <n v="0"/>
    <n v="0"/>
    <x v="1"/>
    <s v="ABC"/>
    <n v="0"/>
    <n v="0"/>
    <n v="0"/>
    <s v="place2"/>
    <s v="0"/>
    <s v="0"/>
    <n v="1"/>
    <n v="1"/>
    <n v="1"/>
    <n v="0"/>
    <s v="job7"/>
  </r>
  <r>
    <n v="43"/>
    <x v="41"/>
    <x v="1"/>
    <x v="2"/>
    <s v="M"/>
    <s v="Beta"/>
    <x v="0"/>
    <s v="C1"/>
    <s v="C1-2"/>
    <s v="Residence3"/>
    <s v="HF21"/>
    <n v="1"/>
    <n v="1"/>
    <s v="Pf"/>
    <s v="RDT"/>
    <n v="0"/>
    <n v="1"/>
    <n v="1"/>
    <n v="1"/>
    <n v="1"/>
    <x v="0"/>
    <s v="ABC"/>
    <n v="0"/>
    <n v="0"/>
    <n v="0"/>
    <s v="place6"/>
    <s v="0"/>
    <s v="0"/>
    <n v="1"/>
    <n v="1"/>
    <n v="0"/>
    <n v="1"/>
    <s v="job11"/>
  </r>
  <r>
    <n v="44"/>
    <x v="42"/>
    <x v="1"/>
    <x v="3"/>
    <s v="F"/>
    <s v="Beta"/>
    <x v="2"/>
    <s v="D2"/>
    <s v="D2-3"/>
    <s v="Residence4"/>
    <s v="HF34"/>
    <n v="1"/>
    <n v="1"/>
    <s v="Pf"/>
    <s v="RDT"/>
    <n v="1"/>
    <n v="0"/>
    <n v="0"/>
    <n v="0"/>
    <n v="0"/>
    <x v="2"/>
    <s v="DEF"/>
    <n v="0"/>
    <n v="0"/>
    <n v="0"/>
    <s v="place11"/>
    <s v="0"/>
    <s v="0"/>
    <n v="1"/>
    <n v="0"/>
    <n v="1"/>
    <n v="0"/>
    <s v="job8"/>
  </r>
  <r>
    <n v="45"/>
    <x v="42"/>
    <x v="1"/>
    <x v="27"/>
    <s v="F"/>
    <s v="Alpha"/>
    <x v="4"/>
    <s v="A1"/>
    <s v="A1-2"/>
    <s v="Residence5"/>
    <s v="HF3"/>
    <n v="1"/>
    <n v="0"/>
    <s v="Pf"/>
    <s v="Microscopy"/>
    <n v="0"/>
    <n v="0"/>
    <n v="0"/>
    <n v="0"/>
    <n v="0"/>
    <x v="4"/>
    <s v="DEF"/>
    <n v="0"/>
    <n v="0"/>
    <n v="0"/>
    <s v="place2"/>
    <s v="0"/>
    <s v="0"/>
    <n v="0"/>
    <n v="0"/>
    <n v="0"/>
    <n v="0"/>
    <s v="job2"/>
  </r>
  <r>
    <n v="46"/>
    <x v="43"/>
    <x v="1"/>
    <x v="5"/>
    <s v="M"/>
    <s v="Beta"/>
    <x v="0"/>
    <s v="C2"/>
    <s v="C2-2"/>
    <s v="Residence6"/>
    <s v="HF21"/>
    <n v="1"/>
    <n v="0"/>
    <s v="Pf"/>
    <s v="Microscopy"/>
    <n v="0"/>
    <n v="0"/>
    <n v="0"/>
    <n v="0"/>
    <n v="0"/>
    <x v="0"/>
    <s v="GHI"/>
    <n v="0"/>
    <n v="0"/>
    <n v="0"/>
    <s v="place7"/>
    <s v="0"/>
    <s v="0"/>
    <n v="0"/>
    <n v="0"/>
    <n v="0"/>
    <n v="0"/>
    <s v="job12"/>
  </r>
  <r>
    <n v="47"/>
    <x v="43"/>
    <x v="1"/>
    <x v="19"/>
    <s v="F"/>
    <s v="Beta"/>
    <x v="0"/>
    <s v="C3"/>
    <s v="C3-1"/>
    <s v="Residence7"/>
    <s v="HF22"/>
    <n v="1"/>
    <n v="0"/>
    <s v="Pv"/>
    <s v="RDT"/>
    <n v="0"/>
    <n v="0"/>
    <n v="0"/>
    <n v="0"/>
    <n v="0"/>
    <x v="0"/>
    <s v="ABC"/>
    <n v="0"/>
    <n v="0"/>
    <n v="1"/>
    <s v="place1"/>
    <d v="2016-09-30T00:00:00"/>
    <d v="2016-10-04T00:00:00"/>
    <n v="0"/>
    <n v="0"/>
    <n v="0"/>
    <n v="0"/>
    <s v="job9"/>
  </r>
  <r>
    <n v="48"/>
    <x v="44"/>
    <x v="1"/>
    <x v="28"/>
    <s v="F"/>
    <s v="Alpha"/>
    <x v="1"/>
    <s v="B2"/>
    <s v="B2-1"/>
    <s v="Residence8"/>
    <s v="HF12"/>
    <n v="1"/>
    <n v="0"/>
    <s v="Pf"/>
    <s v="RDT"/>
    <n v="0"/>
    <n v="0"/>
    <n v="0"/>
    <n v="0"/>
    <n v="0"/>
    <x v="1"/>
    <s v="GHI"/>
    <n v="0"/>
    <n v="0"/>
    <n v="1"/>
    <s v="place8"/>
    <d v="2016-10-04T00:00:00"/>
    <d v="2016-10-06T00:00:00"/>
    <n v="1"/>
    <n v="1"/>
    <n v="0"/>
    <n v="0"/>
    <s v="job14"/>
  </r>
  <r>
    <n v="49"/>
    <x v="44"/>
    <x v="1"/>
    <x v="4"/>
    <s v="F"/>
    <s v="Beta"/>
    <x v="2"/>
    <s v="D1"/>
    <s v="D1-1"/>
    <s v="Residence9"/>
    <s v="HF32"/>
    <n v="1"/>
    <n v="1"/>
    <s v="Pf"/>
    <s v="RDT"/>
    <n v="1"/>
    <n v="1"/>
    <n v="0"/>
    <n v="0"/>
    <n v="0"/>
    <x v="2"/>
    <s v="DEF"/>
    <n v="1"/>
    <n v="0"/>
    <n v="0"/>
    <s v="place2"/>
    <s v="0"/>
    <s v="0"/>
    <n v="1"/>
    <n v="0"/>
    <n v="1"/>
    <n v="1"/>
    <s v="job13"/>
  </r>
  <r>
    <n v="50"/>
    <x v="45"/>
    <x v="1"/>
    <x v="8"/>
    <s v="M"/>
    <s v="Alpha"/>
    <x v="4"/>
    <s v="A1"/>
    <s v="A1-1"/>
    <s v="Residence10"/>
    <s v="HF5"/>
    <n v="1"/>
    <n v="1"/>
    <s v="Pf"/>
    <s v="RDT"/>
    <n v="1"/>
    <n v="1"/>
    <n v="0"/>
    <n v="0"/>
    <n v="0"/>
    <x v="4"/>
    <s v="DEF"/>
    <n v="0"/>
    <n v="1"/>
    <n v="0"/>
    <s v="place9"/>
    <s v="0"/>
    <s v="0"/>
    <n v="0"/>
    <n v="0"/>
    <n v="0"/>
    <n v="0"/>
    <s v="job3"/>
  </r>
  <r>
    <n v="51"/>
    <x v="45"/>
    <x v="1"/>
    <x v="9"/>
    <s v="M"/>
    <s v="Beta"/>
    <x v="2"/>
    <s v="D2"/>
    <s v="D2-2"/>
    <s v="Residence11"/>
    <s v="HF31"/>
    <n v="1"/>
    <n v="0"/>
    <s v="Pv"/>
    <s v="RDT"/>
    <n v="0"/>
    <n v="0"/>
    <n v="0"/>
    <n v="0"/>
    <n v="0"/>
    <x v="2"/>
    <s v="ABC"/>
    <n v="0"/>
    <n v="0"/>
    <n v="0"/>
    <s v="place3"/>
    <s v="0"/>
    <s v="0"/>
    <n v="1"/>
    <n v="1"/>
    <n v="1"/>
    <n v="0"/>
    <s v="job9"/>
  </r>
  <r>
    <n v="52"/>
    <x v="46"/>
    <x v="1"/>
    <x v="19"/>
    <s v="M"/>
    <s v="Beta"/>
    <x v="0"/>
    <s v="C1"/>
    <s v="C1-1"/>
    <s v="Residence12"/>
    <s v="HF23"/>
    <n v="1"/>
    <n v="0"/>
    <s v="Pv"/>
    <s v="Microscopy"/>
    <n v="0"/>
    <n v="0"/>
    <n v="0"/>
    <n v="0"/>
    <n v="0"/>
    <x v="0"/>
    <s v="GHI"/>
    <n v="0"/>
    <n v="0"/>
    <n v="0"/>
    <s v="place1"/>
    <s v="0"/>
    <s v="0"/>
    <n v="0"/>
    <n v="0"/>
    <n v="0"/>
    <n v="0"/>
    <s v="job13"/>
  </r>
  <r>
    <n v="53"/>
    <x v="47"/>
    <x v="1"/>
    <x v="23"/>
    <s v="F"/>
    <s v="Alpha"/>
    <x v="1"/>
    <s v="B3"/>
    <s v="B3-1"/>
    <s v="Residence13"/>
    <s v="HF13"/>
    <n v="1"/>
    <n v="0"/>
    <s v="Pf"/>
    <s v="Microscopy"/>
    <n v="0"/>
    <n v="0"/>
    <n v="0"/>
    <n v="0"/>
    <n v="0"/>
    <x v="1"/>
    <s v="DEF"/>
    <n v="0"/>
    <n v="0"/>
    <n v="0"/>
    <s v="place2"/>
    <s v="0"/>
    <s v="0"/>
    <n v="1"/>
    <n v="0"/>
    <n v="1"/>
    <n v="1"/>
    <s v="job10"/>
  </r>
  <r>
    <n v="54"/>
    <x v="47"/>
    <x v="1"/>
    <x v="12"/>
    <s v="F"/>
    <s v="Alpha"/>
    <x v="1"/>
    <s v="B1"/>
    <s v="B1-2"/>
    <s v="Residence14"/>
    <s v="HF13"/>
    <n v="1"/>
    <n v="0"/>
    <s v="Pf"/>
    <s v="RDT"/>
    <n v="0"/>
    <n v="0"/>
    <n v="0"/>
    <n v="1"/>
    <n v="1"/>
    <x v="1"/>
    <s v="DEF"/>
    <n v="0"/>
    <n v="0"/>
    <n v="0"/>
    <s v="place4"/>
    <s v="0"/>
    <s v="0"/>
    <n v="0"/>
    <n v="0"/>
    <n v="0"/>
    <n v="0"/>
    <s v="job3"/>
  </r>
  <r>
    <n v="55"/>
    <x v="48"/>
    <x v="1"/>
    <x v="5"/>
    <s v="M"/>
    <s v="Alpha"/>
    <x v="4"/>
    <s v="A2"/>
    <s v="A2-2"/>
    <s v="Residence15"/>
    <s v="HF7"/>
    <n v="1"/>
    <n v="1"/>
    <s v="Pv"/>
    <s v="Microscopy"/>
    <n v="1"/>
    <n v="0"/>
    <n v="0"/>
    <n v="0"/>
    <n v="0"/>
    <x v="4"/>
    <s v="ABC"/>
    <n v="1"/>
    <n v="0"/>
    <n v="0"/>
    <s v="place10"/>
    <s v="0"/>
    <s v="0"/>
    <n v="0"/>
    <n v="0"/>
    <n v="0"/>
    <n v="0"/>
    <s v="job6"/>
  </r>
  <r>
    <n v="56"/>
    <x v="49"/>
    <x v="1"/>
    <x v="13"/>
    <s v="M"/>
    <s v="Beta"/>
    <x v="2"/>
    <s v="D2"/>
    <s v="D2-4"/>
    <s v="Residence16"/>
    <s v="HF31"/>
    <n v="1"/>
    <n v="0"/>
    <s v="Pf"/>
    <s v="RDT"/>
    <n v="0"/>
    <n v="0"/>
    <n v="0"/>
    <n v="0"/>
    <n v="0"/>
    <x v="2"/>
    <s v="DEF"/>
    <n v="0"/>
    <n v="0"/>
    <n v="0"/>
    <s v="place10"/>
    <s v="0"/>
    <s v="0"/>
    <n v="1"/>
    <n v="0"/>
    <n v="0"/>
    <n v="0"/>
    <s v="job10"/>
  </r>
  <r>
    <n v="57"/>
    <x v="50"/>
    <x v="1"/>
    <x v="13"/>
    <s v="F"/>
    <s v="Alpha"/>
    <x v="1"/>
    <s v="B1"/>
    <s v="B1-2"/>
    <s v="Residence17"/>
    <s v="HF14"/>
    <n v="1"/>
    <n v="1"/>
    <s v="Pf"/>
    <s v="RDT"/>
    <n v="0"/>
    <n v="0"/>
    <n v="0"/>
    <n v="0"/>
    <n v="0"/>
    <x v="1"/>
    <s v="GHI"/>
    <n v="1"/>
    <n v="0"/>
    <n v="1"/>
    <s v="place4"/>
    <d v="2016-10-23T00:00:00"/>
    <d v="2016-10-24T00:00:00"/>
    <n v="1"/>
    <n v="1"/>
    <n v="0"/>
    <n v="1"/>
    <s v="job4"/>
  </r>
  <r>
    <n v="58"/>
    <x v="51"/>
    <x v="1"/>
    <x v="26"/>
    <s v="M"/>
    <s v="Beta"/>
    <x v="0"/>
    <s v="C2"/>
    <s v="C2-1"/>
    <s v="Residence18"/>
    <s v="HF23"/>
    <n v="1"/>
    <n v="0"/>
    <s v="Pf"/>
    <s v="RDT"/>
    <n v="0"/>
    <n v="0"/>
    <n v="0"/>
    <n v="0"/>
    <n v="0"/>
    <x v="0"/>
    <s v="ABC"/>
    <n v="0"/>
    <n v="0"/>
    <n v="0"/>
    <s v="place2"/>
    <s v="0"/>
    <s v="0"/>
    <n v="0"/>
    <n v="0"/>
    <n v="0"/>
    <n v="0"/>
    <s v="job7"/>
  </r>
  <r>
    <n v="59"/>
    <x v="51"/>
    <x v="1"/>
    <x v="16"/>
    <s v="M"/>
    <s v="Beta"/>
    <x v="0"/>
    <s v="C1"/>
    <s v="C1-2"/>
    <s v="Residence19"/>
    <s v="HF23"/>
    <n v="1"/>
    <n v="0"/>
    <s v="Pf"/>
    <s v="RDT"/>
    <n v="0"/>
    <n v="0"/>
    <n v="0"/>
    <n v="0"/>
    <n v="0"/>
    <x v="0"/>
    <s v="ABC"/>
    <n v="0"/>
    <n v="0"/>
    <n v="1"/>
    <s v="place5"/>
    <d v="2016-10-22T00:00:00"/>
    <d v="2016-10-27T00:00:00"/>
    <n v="1"/>
    <n v="1"/>
    <n v="0"/>
    <n v="1"/>
    <s v="job5"/>
  </r>
  <r>
    <n v="60"/>
    <x v="52"/>
    <x v="1"/>
    <x v="17"/>
    <s v="M"/>
    <s v="Alpha"/>
    <x v="4"/>
    <s v="A1"/>
    <s v="A1-1"/>
    <s v="Residence20"/>
    <s v="HF7"/>
    <n v="1"/>
    <n v="0"/>
    <s v="Pf"/>
    <s v="Microscopy"/>
    <n v="0"/>
    <n v="0"/>
    <n v="0"/>
    <n v="0"/>
    <n v="0"/>
    <x v="4"/>
    <s v="ABC"/>
    <n v="0"/>
    <n v="0"/>
    <n v="0"/>
    <s v="place5"/>
    <s v="0"/>
    <s v="0"/>
    <n v="1"/>
    <n v="0"/>
    <n v="0"/>
    <n v="0"/>
    <s v="job7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60">
  <r>
    <x v="0"/>
    <x v="0"/>
    <x v="0"/>
    <x v="0"/>
    <x v="0"/>
    <x v="0"/>
    <n v="1"/>
    <s v="Pf"/>
    <x v="0"/>
    <n v="1"/>
    <n v="0"/>
    <n v="0"/>
    <n v="0"/>
    <n v="0"/>
    <x v="0"/>
    <x v="0"/>
    <n v="50000"/>
    <x v="0"/>
    <s v="E2-1"/>
    <s v="Residence37"/>
    <s v="DEF"/>
    <n v="1"/>
    <n v="0"/>
    <n v="0"/>
    <s v="place1"/>
    <n v="0"/>
    <d v="1899-12-30T00:00:00"/>
    <n v="1"/>
    <n v="1"/>
    <n v="0"/>
    <n v="0"/>
    <x v="0"/>
  </r>
  <r>
    <x v="1"/>
    <x v="1"/>
    <x v="1"/>
    <x v="1"/>
    <x v="0"/>
    <x v="1"/>
    <n v="0"/>
    <s v="Pv"/>
    <x v="0"/>
    <n v="0"/>
    <n v="0"/>
    <n v="0"/>
    <n v="0"/>
    <n v="0"/>
    <x v="1"/>
    <x v="1"/>
    <n v="40000"/>
    <x v="1"/>
    <s v="D2-2"/>
    <s v="Residence11"/>
    <s v="ABC"/>
    <n v="0"/>
    <n v="0"/>
    <n v="0"/>
    <s v="place3"/>
    <s v="0"/>
    <s v="0"/>
    <n v="1"/>
    <n v="1"/>
    <n v="1"/>
    <n v="0"/>
    <x v="1"/>
  </r>
  <r>
    <x v="2"/>
    <x v="2"/>
    <x v="1"/>
    <x v="2"/>
    <x v="1"/>
    <x v="2"/>
    <n v="0"/>
    <s v="Pf"/>
    <x v="1"/>
    <n v="0"/>
    <n v="0"/>
    <n v="0"/>
    <n v="0"/>
    <n v="0"/>
    <x v="2"/>
    <x v="2"/>
    <n v="20000"/>
    <x v="2"/>
    <s v="B3-1"/>
    <s v="Residence13"/>
    <s v="DEF"/>
    <n v="0"/>
    <n v="0"/>
    <n v="0"/>
    <s v="place2"/>
    <s v="0"/>
    <s v="0"/>
    <n v="1"/>
    <n v="0"/>
    <n v="1"/>
    <n v="1"/>
    <x v="2"/>
  </r>
  <r>
    <x v="3"/>
    <x v="3"/>
    <x v="0"/>
    <x v="3"/>
    <x v="1"/>
    <x v="3"/>
    <n v="0"/>
    <s v="Pf"/>
    <x v="0"/>
    <n v="0"/>
    <n v="0"/>
    <n v="0"/>
    <n v="0"/>
    <n v="0"/>
    <x v="1"/>
    <x v="1"/>
    <n v="40000"/>
    <x v="3"/>
    <s v="D5-1"/>
    <s v="Residence4"/>
    <s v="DEF"/>
    <n v="0"/>
    <n v="0"/>
    <n v="0"/>
    <s v="place4"/>
    <d v="1899-12-30T00:00:00"/>
    <d v="1899-12-30T00:00:00"/>
    <n v="1"/>
    <n v="1"/>
    <n v="1"/>
    <n v="0"/>
    <x v="3"/>
  </r>
  <r>
    <x v="4"/>
    <x v="4"/>
    <x v="0"/>
    <x v="4"/>
    <x v="1"/>
    <x v="4"/>
    <n v="0"/>
    <s v="Pf"/>
    <x v="0"/>
    <n v="0"/>
    <n v="0"/>
    <n v="0"/>
    <n v="0"/>
    <n v="0"/>
    <x v="1"/>
    <x v="3"/>
    <n v="30000"/>
    <x v="4"/>
    <s v="C1-1"/>
    <s v="Residence1"/>
    <s v="ABC"/>
    <n v="0"/>
    <n v="0"/>
    <n v="0"/>
    <s v="place1"/>
    <d v="1899-12-30T00:00:00"/>
    <d v="1899-12-30T00:00:00"/>
    <n v="0"/>
    <n v="0"/>
    <n v="0"/>
    <n v="0"/>
    <x v="4"/>
  </r>
  <r>
    <x v="5"/>
    <x v="5"/>
    <x v="1"/>
    <x v="5"/>
    <x v="0"/>
    <x v="5"/>
    <n v="0"/>
    <s v="Pf"/>
    <x v="0"/>
    <n v="0"/>
    <n v="0"/>
    <n v="0"/>
    <n v="0"/>
    <n v="0"/>
    <x v="1"/>
    <x v="3"/>
    <n v="30000"/>
    <x v="5"/>
    <s v="C2-1"/>
    <s v="Residence18"/>
    <s v="ABC"/>
    <n v="0"/>
    <n v="0"/>
    <n v="0"/>
    <s v="place2"/>
    <s v="0"/>
    <s v="0"/>
    <n v="0"/>
    <n v="0"/>
    <n v="0"/>
    <n v="0"/>
    <x v="5"/>
  </r>
  <r>
    <x v="6"/>
    <x v="6"/>
    <x v="0"/>
    <x v="5"/>
    <x v="0"/>
    <x v="6"/>
    <n v="0"/>
    <s v="Pf"/>
    <x v="0"/>
    <n v="0"/>
    <n v="0"/>
    <n v="0"/>
    <n v="0"/>
    <n v="0"/>
    <x v="1"/>
    <x v="3"/>
    <n v="30000"/>
    <x v="6"/>
    <s v="C3-4"/>
    <s v="Residence38"/>
    <s v="ABC"/>
    <n v="0"/>
    <n v="0"/>
    <n v="0"/>
    <s v="place3"/>
    <d v="1899-12-30T00:00:00"/>
    <d v="1899-12-30T00:00:00"/>
    <n v="1"/>
    <n v="0"/>
    <n v="1"/>
    <n v="1"/>
    <x v="5"/>
  </r>
  <r>
    <x v="7"/>
    <x v="7"/>
    <x v="0"/>
    <x v="6"/>
    <x v="1"/>
    <x v="7"/>
    <n v="0"/>
    <s v="Pv"/>
    <x v="0"/>
    <n v="0"/>
    <n v="0"/>
    <n v="0"/>
    <n v="0"/>
    <n v="0"/>
    <x v="2"/>
    <x v="4"/>
    <n v="10000"/>
    <x v="7"/>
    <s v="A2-1"/>
    <s v="Residence35"/>
    <s v="MNO"/>
    <n v="0"/>
    <n v="0"/>
    <n v="0"/>
    <s v="place3"/>
    <d v="1899-12-30T00:00:00"/>
    <d v="1899-12-30T00:00:00"/>
    <n v="1"/>
    <n v="0"/>
    <n v="1"/>
    <n v="1"/>
    <x v="4"/>
  </r>
  <r>
    <x v="8"/>
    <x v="8"/>
    <x v="1"/>
    <x v="7"/>
    <x v="0"/>
    <x v="8"/>
    <n v="0"/>
    <s v="PfPv"/>
    <x v="1"/>
    <n v="0"/>
    <n v="0"/>
    <n v="0"/>
    <n v="0"/>
    <n v="0"/>
    <x v="2"/>
    <x v="2"/>
    <n v="20000"/>
    <x v="2"/>
    <s v="B3-1"/>
    <s v="Residence2"/>
    <s v="ABC"/>
    <n v="0"/>
    <n v="0"/>
    <n v="0"/>
    <s v="place2"/>
    <s v="0"/>
    <s v="0"/>
    <n v="1"/>
    <n v="1"/>
    <n v="1"/>
    <n v="0"/>
    <x v="5"/>
  </r>
  <r>
    <x v="9"/>
    <x v="9"/>
    <x v="0"/>
    <x v="8"/>
    <x v="1"/>
    <x v="5"/>
    <n v="0"/>
    <s v="Pv"/>
    <x v="0"/>
    <n v="0"/>
    <n v="0"/>
    <n v="0"/>
    <n v="0"/>
    <n v="0"/>
    <x v="1"/>
    <x v="3"/>
    <n v="30000"/>
    <x v="8"/>
    <s v="C4-1"/>
    <s v="Residence32"/>
    <s v="ABC"/>
    <n v="0"/>
    <n v="0"/>
    <n v="0"/>
    <s v="place1"/>
    <d v="1899-12-30T00:00:00"/>
    <d v="1899-12-30T00:00:00"/>
    <n v="0"/>
    <n v="0"/>
    <n v="0"/>
    <n v="0"/>
    <x v="6"/>
  </r>
  <r>
    <x v="10"/>
    <x v="10"/>
    <x v="1"/>
    <x v="9"/>
    <x v="0"/>
    <x v="5"/>
    <n v="0"/>
    <s v="Pv"/>
    <x v="1"/>
    <n v="0"/>
    <n v="0"/>
    <n v="0"/>
    <n v="0"/>
    <n v="0"/>
    <x v="1"/>
    <x v="3"/>
    <n v="30000"/>
    <x v="4"/>
    <s v="C1-1"/>
    <s v="Residence12"/>
    <s v="GHI"/>
    <n v="0"/>
    <n v="0"/>
    <n v="0"/>
    <s v="place1"/>
    <s v="0"/>
    <s v="0"/>
    <n v="0"/>
    <n v="0"/>
    <n v="0"/>
    <n v="0"/>
    <x v="7"/>
  </r>
  <r>
    <x v="11"/>
    <x v="11"/>
    <x v="0"/>
    <x v="10"/>
    <x v="0"/>
    <x v="9"/>
    <n v="0"/>
    <s v="Pf"/>
    <x v="0"/>
    <n v="0"/>
    <n v="0"/>
    <n v="0"/>
    <n v="0"/>
    <n v="0"/>
    <x v="2"/>
    <x v="4"/>
    <n v="10000"/>
    <x v="9"/>
    <s v="A1-3"/>
    <s v="Residence9"/>
    <s v="ABC"/>
    <n v="0"/>
    <n v="0"/>
    <n v="0"/>
    <s v="place1"/>
    <d v="1899-12-30T00:00:00"/>
    <d v="1899-12-30T00:00:00"/>
    <n v="0"/>
    <n v="0"/>
    <n v="0"/>
    <n v="0"/>
    <x v="8"/>
  </r>
  <r>
    <x v="8"/>
    <x v="12"/>
    <x v="0"/>
    <x v="7"/>
    <x v="1"/>
    <x v="2"/>
    <n v="0"/>
    <s v="Pf"/>
    <x v="0"/>
    <n v="0"/>
    <n v="0"/>
    <n v="0"/>
    <n v="0"/>
    <n v="0"/>
    <x v="2"/>
    <x v="2"/>
    <n v="20000"/>
    <x v="2"/>
    <s v="B3-2"/>
    <s v="Residence2"/>
    <s v="MNO"/>
    <n v="0"/>
    <n v="0"/>
    <n v="1"/>
    <s v="place2"/>
    <d v="2015-06-22T00:00:00"/>
    <d v="2015-06-30T00:00:00"/>
    <n v="0"/>
    <n v="0"/>
    <n v="0"/>
    <n v="0"/>
    <x v="8"/>
  </r>
  <r>
    <x v="9"/>
    <x v="13"/>
    <x v="0"/>
    <x v="11"/>
    <x v="0"/>
    <x v="10"/>
    <n v="0"/>
    <s v="Pv"/>
    <x v="0"/>
    <n v="0"/>
    <n v="0"/>
    <n v="0"/>
    <n v="0"/>
    <n v="0"/>
    <x v="1"/>
    <x v="3"/>
    <n v="30000"/>
    <x v="5"/>
    <s v="C2-1"/>
    <s v="Residence3"/>
    <s v="ABC"/>
    <n v="0"/>
    <n v="0"/>
    <n v="0"/>
    <s v="place1"/>
    <d v="1899-12-30T00:00:00"/>
    <d v="1899-12-30T00:00:00"/>
    <n v="0"/>
    <n v="0"/>
    <n v="0"/>
    <n v="0"/>
    <x v="9"/>
  </r>
  <r>
    <x v="3"/>
    <x v="14"/>
    <x v="0"/>
    <x v="12"/>
    <x v="0"/>
    <x v="11"/>
    <n v="0"/>
    <s v="Pf"/>
    <x v="0"/>
    <n v="0"/>
    <n v="0"/>
    <n v="0"/>
    <n v="0"/>
    <n v="0"/>
    <x v="1"/>
    <x v="1"/>
    <n v="40000"/>
    <x v="10"/>
    <s v="D3-2"/>
    <s v="Residence36"/>
    <s v="DEF"/>
    <n v="0"/>
    <n v="0"/>
    <n v="0"/>
    <s v="place5"/>
    <d v="1899-12-30T00:00:00"/>
    <d v="1899-12-30T00:00:00"/>
    <n v="1"/>
    <n v="1"/>
    <n v="0"/>
    <n v="0"/>
    <x v="10"/>
  </r>
  <r>
    <x v="12"/>
    <x v="15"/>
    <x v="1"/>
    <x v="0"/>
    <x v="1"/>
    <x v="12"/>
    <n v="1"/>
    <s v="Pf"/>
    <x v="0"/>
    <n v="0"/>
    <n v="0"/>
    <n v="0"/>
    <n v="0"/>
    <n v="0"/>
    <x v="2"/>
    <x v="2"/>
    <n v="20000"/>
    <x v="11"/>
    <s v="B1-2"/>
    <s v="Residence17"/>
    <s v="GHI"/>
    <n v="1"/>
    <n v="0"/>
    <n v="1"/>
    <s v="place4"/>
    <d v="2016-10-23T00:00:00"/>
    <d v="2016-10-24T00:00:00"/>
    <n v="1"/>
    <n v="1"/>
    <n v="0"/>
    <n v="1"/>
    <x v="9"/>
  </r>
  <r>
    <x v="5"/>
    <x v="5"/>
    <x v="0"/>
    <x v="7"/>
    <x v="0"/>
    <x v="13"/>
    <n v="0"/>
    <s v="Pf"/>
    <x v="1"/>
    <n v="0"/>
    <n v="0"/>
    <n v="0"/>
    <n v="0"/>
    <n v="0"/>
    <x v="2"/>
    <x v="2"/>
    <n v="20000"/>
    <x v="2"/>
    <s v="B3-3"/>
    <s v="Residence22"/>
    <s v="DEF"/>
    <n v="0"/>
    <n v="0"/>
    <n v="0"/>
    <s v="place5"/>
    <d v="1899-12-30T00:00:00"/>
    <d v="1899-12-30T00:00:00"/>
    <n v="1"/>
    <n v="1"/>
    <n v="0"/>
    <n v="1"/>
    <x v="10"/>
  </r>
  <r>
    <x v="13"/>
    <x v="6"/>
    <x v="0"/>
    <x v="13"/>
    <x v="1"/>
    <x v="14"/>
    <n v="1"/>
    <s v="Pv"/>
    <x v="0"/>
    <n v="1"/>
    <n v="1"/>
    <n v="1"/>
    <n v="1"/>
    <n v="1"/>
    <x v="1"/>
    <x v="3"/>
    <n v="30000"/>
    <x v="5"/>
    <s v="C2-3"/>
    <s v="Residence7"/>
    <s v="ABC"/>
    <n v="1"/>
    <n v="0"/>
    <n v="0"/>
    <s v="place1"/>
    <d v="1899-12-30T00:00:00"/>
    <d v="1899-12-30T00:00:00"/>
    <n v="0"/>
    <n v="0"/>
    <n v="0"/>
    <n v="0"/>
    <x v="5"/>
  </r>
  <r>
    <x v="14"/>
    <x v="16"/>
    <x v="1"/>
    <x v="14"/>
    <x v="1"/>
    <x v="15"/>
    <n v="0"/>
    <s v="Pf"/>
    <x v="0"/>
    <n v="0"/>
    <n v="0"/>
    <n v="0"/>
    <n v="0"/>
    <n v="0"/>
    <x v="2"/>
    <x v="2"/>
    <n v="20000"/>
    <x v="12"/>
    <s v="B2-1"/>
    <s v="Residence8"/>
    <s v="GHI"/>
    <n v="0"/>
    <n v="0"/>
    <n v="1"/>
    <s v="place8"/>
    <d v="2016-10-04T00:00:00"/>
    <d v="2016-10-06T00:00:00"/>
    <n v="1"/>
    <n v="1"/>
    <n v="0"/>
    <n v="0"/>
    <x v="11"/>
  </r>
  <r>
    <x v="7"/>
    <x v="10"/>
    <x v="0"/>
    <x v="15"/>
    <x v="0"/>
    <x v="16"/>
    <n v="0"/>
    <s v="Pf"/>
    <x v="0"/>
    <n v="0"/>
    <n v="0"/>
    <n v="0"/>
    <n v="0"/>
    <n v="0"/>
    <x v="0"/>
    <x v="5"/>
    <n v="60000"/>
    <x v="13"/>
    <s v="F1-1"/>
    <s v="Residence20"/>
    <s v="GHI"/>
    <n v="0"/>
    <n v="0"/>
    <n v="0"/>
    <s v="place5"/>
    <d v="1899-12-30T00:00:00"/>
    <d v="1899-12-30T00:00:00"/>
    <n v="0"/>
    <n v="0"/>
    <n v="0"/>
    <n v="0"/>
    <x v="9"/>
  </r>
  <r>
    <x v="3"/>
    <x v="9"/>
    <x v="1"/>
    <x v="3"/>
    <x v="1"/>
    <x v="17"/>
    <n v="1"/>
    <s v="Pf"/>
    <x v="0"/>
    <n v="1"/>
    <n v="0"/>
    <n v="0"/>
    <n v="0"/>
    <n v="0"/>
    <x v="1"/>
    <x v="1"/>
    <n v="40000"/>
    <x v="1"/>
    <s v="D2-3"/>
    <s v="Residence4"/>
    <s v="DEF"/>
    <n v="0"/>
    <n v="0"/>
    <n v="0"/>
    <s v="place11"/>
    <s v="0"/>
    <s v="0"/>
    <n v="1"/>
    <n v="0"/>
    <n v="1"/>
    <n v="0"/>
    <x v="10"/>
  </r>
  <r>
    <x v="15"/>
    <x v="16"/>
    <x v="0"/>
    <x v="16"/>
    <x v="0"/>
    <x v="6"/>
    <n v="0"/>
    <s v="Pf"/>
    <x v="1"/>
    <n v="0"/>
    <n v="0"/>
    <n v="0"/>
    <n v="0"/>
    <n v="0"/>
    <x v="1"/>
    <x v="3"/>
    <n v="30000"/>
    <x v="6"/>
    <s v="C3-1"/>
    <s v="Residence6"/>
    <s v="DEF"/>
    <n v="0"/>
    <n v="0"/>
    <n v="0"/>
    <s v="place3"/>
    <d v="1899-12-30T00:00:00"/>
    <d v="1899-12-30T00:00:00"/>
    <n v="1"/>
    <n v="0"/>
    <n v="1"/>
    <n v="1"/>
    <x v="0"/>
  </r>
  <r>
    <x v="16"/>
    <x v="13"/>
    <x v="1"/>
    <x v="16"/>
    <x v="0"/>
    <x v="18"/>
    <n v="1"/>
    <s v="Pv"/>
    <x v="1"/>
    <n v="1"/>
    <n v="0"/>
    <n v="0"/>
    <n v="0"/>
    <n v="0"/>
    <x v="2"/>
    <x v="4"/>
    <n v="10000"/>
    <x v="7"/>
    <s v="A2-2"/>
    <s v="Residence15"/>
    <s v="ABC"/>
    <n v="1"/>
    <n v="0"/>
    <n v="0"/>
    <s v="place10"/>
    <s v="0"/>
    <s v="0"/>
    <n v="0"/>
    <n v="0"/>
    <n v="0"/>
    <n v="0"/>
    <x v="12"/>
  </r>
  <r>
    <x v="9"/>
    <x v="8"/>
    <x v="1"/>
    <x v="11"/>
    <x v="0"/>
    <x v="19"/>
    <n v="1"/>
    <s v="Pf"/>
    <x v="0"/>
    <n v="0"/>
    <n v="1"/>
    <n v="1"/>
    <n v="1"/>
    <n v="1"/>
    <x v="1"/>
    <x v="3"/>
    <n v="30000"/>
    <x v="4"/>
    <s v="C1-2"/>
    <s v="Residence3"/>
    <s v="ABC"/>
    <n v="0"/>
    <n v="0"/>
    <n v="0"/>
    <s v="place6"/>
    <s v="0"/>
    <s v="0"/>
    <n v="1"/>
    <n v="1"/>
    <n v="0"/>
    <n v="1"/>
    <x v="6"/>
  </r>
  <r>
    <x v="5"/>
    <x v="9"/>
    <x v="0"/>
    <x v="17"/>
    <x v="1"/>
    <x v="20"/>
    <n v="0"/>
    <s v="Pf"/>
    <x v="0"/>
    <n v="0"/>
    <n v="0"/>
    <n v="0"/>
    <n v="0"/>
    <n v="0"/>
    <x v="1"/>
    <x v="3"/>
    <n v="30000"/>
    <x v="5"/>
    <s v="C2-4"/>
    <s v="Residence18"/>
    <s v="DEF"/>
    <n v="0"/>
    <n v="0"/>
    <n v="0"/>
    <s v="place2"/>
    <d v="1899-12-30T00:00:00"/>
    <d v="1899-12-30T00:00:00"/>
    <n v="0"/>
    <n v="0"/>
    <n v="0"/>
    <n v="0"/>
    <x v="9"/>
  </r>
  <r>
    <x v="14"/>
    <x v="16"/>
    <x v="0"/>
    <x v="18"/>
    <x v="0"/>
    <x v="12"/>
    <n v="0"/>
    <s v="Pf"/>
    <x v="0"/>
    <n v="0"/>
    <n v="0"/>
    <n v="0"/>
    <n v="0"/>
    <n v="0"/>
    <x v="2"/>
    <x v="2"/>
    <n v="20000"/>
    <x v="11"/>
    <s v="B1-1"/>
    <s v="Residence8"/>
    <s v="DEF"/>
    <n v="0"/>
    <n v="0"/>
    <n v="0"/>
    <s v="place3"/>
    <d v="1899-12-30T00:00:00"/>
    <d v="1899-12-30T00:00:00"/>
    <n v="1"/>
    <n v="1"/>
    <n v="0"/>
    <n v="1"/>
    <x v="10"/>
  </r>
  <r>
    <x v="11"/>
    <x v="10"/>
    <x v="0"/>
    <x v="16"/>
    <x v="1"/>
    <x v="21"/>
    <n v="0"/>
    <s v="Pf"/>
    <x v="1"/>
    <n v="0"/>
    <n v="0"/>
    <n v="0"/>
    <n v="0"/>
    <n v="0"/>
    <x v="0"/>
    <x v="0"/>
    <n v="50000"/>
    <x v="14"/>
    <s v="E1-1"/>
    <s v="Residence26"/>
    <s v="ABC"/>
    <n v="0"/>
    <n v="0"/>
    <n v="0"/>
    <s v="place4"/>
    <d v="1899-12-30T00:00:00"/>
    <d v="1899-12-30T00:00:00"/>
    <n v="1"/>
    <n v="1"/>
    <n v="0"/>
    <n v="0"/>
    <x v="12"/>
  </r>
  <r>
    <x v="7"/>
    <x v="17"/>
    <x v="1"/>
    <x v="15"/>
    <x v="0"/>
    <x v="18"/>
    <n v="0"/>
    <s v="Pf"/>
    <x v="1"/>
    <n v="0"/>
    <n v="0"/>
    <n v="0"/>
    <n v="0"/>
    <n v="0"/>
    <x v="2"/>
    <x v="4"/>
    <n v="10000"/>
    <x v="9"/>
    <s v="A1-1"/>
    <s v="Residence20"/>
    <s v="ABC"/>
    <n v="0"/>
    <n v="0"/>
    <n v="0"/>
    <s v="place5"/>
    <s v="0"/>
    <s v="0"/>
    <n v="1"/>
    <n v="0"/>
    <n v="0"/>
    <n v="0"/>
    <x v="5"/>
  </r>
  <r>
    <x v="6"/>
    <x v="5"/>
    <x v="1"/>
    <x v="19"/>
    <x v="0"/>
    <x v="5"/>
    <n v="0"/>
    <s v="Pf"/>
    <x v="0"/>
    <n v="0"/>
    <n v="0"/>
    <n v="0"/>
    <n v="0"/>
    <n v="0"/>
    <x v="1"/>
    <x v="3"/>
    <n v="30000"/>
    <x v="4"/>
    <s v="C1-2"/>
    <s v="Residence19"/>
    <s v="ABC"/>
    <n v="0"/>
    <n v="0"/>
    <n v="1"/>
    <s v="place5"/>
    <d v="2016-10-22T00:00:00"/>
    <d v="2016-10-27T00:00:00"/>
    <n v="1"/>
    <n v="1"/>
    <n v="0"/>
    <n v="1"/>
    <x v="3"/>
  </r>
  <r>
    <x v="2"/>
    <x v="6"/>
    <x v="0"/>
    <x v="20"/>
    <x v="1"/>
    <x v="22"/>
    <n v="1"/>
    <s v="Pf"/>
    <x v="1"/>
    <n v="0"/>
    <n v="1"/>
    <n v="1"/>
    <n v="1"/>
    <n v="0"/>
    <x v="2"/>
    <x v="2"/>
    <n v="20000"/>
    <x v="11"/>
    <s v="B1-1"/>
    <s v="Residence13"/>
    <s v="DEF"/>
    <n v="0"/>
    <n v="1"/>
    <n v="0"/>
    <s v="place1"/>
    <d v="1899-12-30T00:00:00"/>
    <d v="1899-12-30T00:00:00"/>
    <n v="0"/>
    <n v="0"/>
    <n v="0"/>
    <n v="0"/>
    <x v="6"/>
  </r>
  <r>
    <x v="17"/>
    <x v="7"/>
    <x v="0"/>
    <x v="21"/>
    <x v="1"/>
    <x v="23"/>
    <n v="0"/>
    <s v="Pf"/>
    <x v="0"/>
    <n v="0"/>
    <n v="0"/>
    <n v="0"/>
    <n v="0"/>
    <n v="0"/>
    <x v="2"/>
    <x v="4"/>
    <n v="10000"/>
    <x v="9"/>
    <s v="A1-3"/>
    <s v="Residence25"/>
    <s v="GHI"/>
    <n v="0"/>
    <n v="0"/>
    <n v="0"/>
    <s v="place4"/>
    <d v="1899-12-30T00:00:00"/>
    <d v="1899-12-30T00:00:00"/>
    <n v="0"/>
    <n v="0"/>
    <n v="0"/>
    <n v="0"/>
    <x v="12"/>
  </r>
  <r>
    <x v="1"/>
    <x v="18"/>
    <x v="0"/>
    <x v="1"/>
    <x v="1"/>
    <x v="24"/>
    <n v="0"/>
    <s v="Pv"/>
    <x v="0"/>
    <n v="0"/>
    <n v="0"/>
    <n v="0"/>
    <n v="0"/>
    <n v="0"/>
    <x v="1"/>
    <x v="1"/>
    <n v="40000"/>
    <x v="10"/>
    <s v="D3-2"/>
    <s v="Residence11"/>
    <s v="ABC"/>
    <n v="0"/>
    <n v="0"/>
    <n v="0"/>
    <s v="place4"/>
    <d v="1899-12-30T00:00:00"/>
    <d v="1899-12-30T00:00:00"/>
    <n v="0"/>
    <n v="0"/>
    <n v="0"/>
    <n v="0"/>
    <x v="1"/>
  </r>
  <r>
    <x v="17"/>
    <x v="2"/>
    <x v="1"/>
    <x v="22"/>
    <x v="1"/>
    <x v="2"/>
    <n v="0"/>
    <s v="Pf"/>
    <x v="0"/>
    <n v="0"/>
    <n v="0"/>
    <n v="0"/>
    <n v="1"/>
    <n v="1"/>
    <x v="2"/>
    <x v="2"/>
    <n v="20000"/>
    <x v="11"/>
    <s v="B1-2"/>
    <s v="Residence14"/>
    <s v="DEF"/>
    <n v="0"/>
    <n v="0"/>
    <n v="0"/>
    <s v="place4"/>
    <s v="0"/>
    <s v="0"/>
    <n v="0"/>
    <n v="0"/>
    <n v="0"/>
    <n v="0"/>
    <x v="8"/>
  </r>
  <r>
    <x v="17"/>
    <x v="3"/>
    <x v="0"/>
    <x v="22"/>
    <x v="0"/>
    <x v="25"/>
    <n v="0"/>
    <s v="Pf"/>
    <x v="0"/>
    <n v="0"/>
    <n v="0"/>
    <n v="0"/>
    <n v="0"/>
    <n v="0"/>
    <x v="2"/>
    <x v="2"/>
    <n v="20000"/>
    <x v="2"/>
    <s v="B3-3"/>
    <s v="Residence14"/>
    <s v="GHI"/>
    <n v="0"/>
    <n v="0"/>
    <n v="0"/>
    <s v="place4"/>
    <d v="1899-12-30T00:00:00"/>
    <d v="1899-12-30T00:00:00"/>
    <n v="1"/>
    <n v="1"/>
    <n v="0"/>
    <n v="1"/>
    <x v="9"/>
  </r>
  <r>
    <x v="12"/>
    <x v="19"/>
    <x v="0"/>
    <x v="23"/>
    <x v="1"/>
    <x v="13"/>
    <n v="1"/>
    <s v="Pf"/>
    <x v="0"/>
    <n v="1"/>
    <n v="1"/>
    <n v="1"/>
    <n v="0"/>
    <n v="0"/>
    <x v="2"/>
    <x v="2"/>
    <n v="20000"/>
    <x v="2"/>
    <s v="B3-1"/>
    <s v="Residence17"/>
    <s v="DEF"/>
    <n v="1"/>
    <n v="0"/>
    <n v="0"/>
    <s v="place2"/>
    <d v="1899-12-30T00:00:00"/>
    <d v="1899-12-30T00:00:00"/>
    <n v="0"/>
    <n v="0"/>
    <n v="0"/>
    <n v="0"/>
    <x v="4"/>
  </r>
  <r>
    <x v="5"/>
    <x v="20"/>
    <x v="0"/>
    <x v="11"/>
    <x v="0"/>
    <x v="19"/>
    <n v="0"/>
    <s v="Pf"/>
    <x v="0"/>
    <n v="0"/>
    <n v="0"/>
    <n v="0"/>
    <n v="0"/>
    <n v="0"/>
    <x v="1"/>
    <x v="3"/>
    <n v="30000"/>
    <x v="5"/>
    <s v="C2-2"/>
    <s v="Residence23"/>
    <s v="ABC"/>
    <n v="0"/>
    <n v="0"/>
    <n v="0"/>
    <s v="place2"/>
    <d v="1899-12-30T00:00:00"/>
    <d v="1899-12-30T00:00:00"/>
    <n v="1"/>
    <n v="1"/>
    <n v="0"/>
    <n v="0"/>
    <x v="4"/>
  </r>
  <r>
    <x v="6"/>
    <x v="21"/>
    <x v="0"/>
    <x v="24"/>
    <x v="1"/>
    <x v="26"/>
    <n v="1"/>
    <s v="Pf"/>
    <x v="0"/>
    <n v="0"/>
    <n v="0"/>
    <n v="0"/>
    <n v="0"/>
    <n v="0"/>
    <x v="2"/>
    <x v="4"/>
    <n v="10000"/>
    <x v="7"/>
    <s v="A2-2"/>
    <s v="Residence30"/>
    <s v="DEF"/>
    <n v="0"/>
    <n v="1"/>
    <n v="1"/>
    <s v="place5"/>
    <d v="2015-08-31T00:00:00"/>
    <d v="2015-09-03T00:00:00"/>
    <n v="1"/>
    <n v="0"/>
    <n v="1"/>
    <n v="1"/>
    <x v="1"/>
  </r>
  <r>
    <x v="18"/>
    <x v="21"/>
    <x v="1"/>
    <x v="0"/>
    <x v="0"/>
    <x v="1"/>
    <n v="0"/>
    <s v="Pf"/>
    <x v="0"/>
    <n v="0"/>
    <n v="0"/>
    <n v="0"/>
    <n v="0"/>
    <n v="0"/>
    <x v="1"/>
    <x v="1"/>
    <n v="40000"/>
    <x v="1"/>
    <s v="D2-4"/>
    <s v="Residence16"/>
    <s v="DEF"/>
    <n v="0"/>
    <n v="0"/>
    <n v="0"/>
    <s v="place10"/>
    <s v="0"/>
    <s v="0"/>
    <n v="1"/>
    <n v="0"/>
    <n v="0"/>
    <n v="0"/>
    <x v="2"/>
  </r>
  <r>
    <x v="19"/>
    <x v="15"/>
    <x v="0"/>
    <x v="10"/>
    <x v="1"/>
    <x v="27"/>
    <n v="0"/>
    <s v="Pf"/>
    <x v="0"/>
    <n v="0"/>
    <n v="0"/>
    <n v="0"/>
    <n v="0"/>
    <n v="0"/>
    <x v="0"/>
    <x v="0"/>
    <n v="50000"/>
    <x v="14"/>
    <s v="E1-2"/>
    <s v="Residence5"/>
    <s v="JKL"/>
    <n v="0"/>
    <n v="0"/>
    <n v="0"/>
    <s v="place2"/>
    <d v="1899-12-30T00:00:00"/>
    <d v="1899-12-30T00:00:00"/>
    <n v="1"/>
    <n v="0"/>
    <n v="0"/>
    <n v="0"/>
    <x v="3"/>
  </r>
  <r>
    <x v="15"/>
    <x v="5"/>
    <x v="0"/>
    <x v="4"/>
    <x v="1"/>
    <x v="6"/>
    <n v="0"/>
    <s v="Pf"/>
    <x v="0"/>
    <n v="0"/>
    <n v="0"/>
    <n v="0"/>
    <n v="0"/>
    <n v="0"/>
    <x v="1"/>
    <x v="3"/>
    <n v="30000"/>
    <x v="8"/>
    <s v="C4-2"/>
    <s v="Residence39"/>
    <s v="DEF"/>
    <n v="0"/>
    <n v="0"/>
    <n v="0"/>
    <s v="place5"/>
    <d v="1899-12-30T00:00:00"/>
    <d v="1899-12-30T00:00:00"/>
    <n v="0"/>
    <n v="0"/>
    <n v="0"/>
    <n v="0"/>
    <x v="5"/>
  </r>
  <r>
    <x v="19"/>
    <x v="9"/>
    <x v="1"/>
    <x v="25"/>
    <x v="1"/>
    <x v="28"/>
    <n v="0"/>
    <s v="Pf"/>
    <x v="1"/>
    <n v="0"/>
    <n v="0"/>
    <n v="0"/>
    <n v="0"/>
    <n v="0"/>
    <x v="2"/>
    <x v="4"/>
    <n v="10000"/>
    <x v="9"/>
    <s v="A1-2"/>
    <s v="Residence5"/>
    <s v="DEF"/>
    <n v="0"/>
    <n v="0"/>
    <n v="0"/>
    <s v="place2"/>
    <s v="0"/>
    <s v="0"/>
    <n v="0"/>
    <n v="0"/>
    <n v="0"/>
    <n v="0"/>
    <x v="0"/>
  </r>
  <r>
    <x v="11"/>
    <x v="16"/>
    <x v="1"/>
    <x v="10"/>
    <x v="1"/>
    <x v="29"/>
    <n v="1"/>
    <s v="Pf"/>
    <x v="0"/>
    <n v="1"/>
    <n v="1"/>
    <n v="0"/>
    <n v="0"/>
    <n v="0"/>
    <x v="1"/>
    <x v="1"/>
    <n v="40000"/>
    <x v="15"/>
    <s v="D1-1"/>
    <s v="Residence9"/>
    <s v="DEF"/>
    <n v="1"/>
    <n v="0"/>
    <n v="0"/>
    <s v="place2"/>
    <s v="0"/>
    <s v="0"/>
    <n v="1"/>
    <n v="0"/>
    <n v="1"/>
    <n v="1"/>
    <x v="7"/>
  </r>
  <r>
    <x v="20"/>
    <x v="1"/>
    <x v="1"/>
    <x v="24"/>
    <x v="0"/>
    <x v="30"/>
    <n v="1"/>
    <s v="Pf"/>
    <x v="0"/>
    <n v="1"/>
    <n v="1"/>
    <n v="0"/>
    <n v="0"/>
    <n v="0"/>
    <x v="2"/>
    <x v="4"/>
    <n v="10000"/>
    <x v="9"/>
    <s v="A1-1"/>
    <s v="Residence10"/>
    <s v="DEF"/>
    <n v="0"/>
    <n v="1"/>
    <n v="0"/>
    <s v="place9"/>
    <s v="0"/>
    <s v="0"/>
    <n v="0"/>
    <n v="0"/>
    <n v="0"/>
    <n v="0"/>
    <x v="8"/>
  </r>
  <r>
    <x v="15"/>
    <x v="22"/>
    <x v="1"/>
    <x v="16"/>
    <x v="0"/>
    <x v="19"/>
    <n v="0"/>
    <s v="Pf"/>
    <x v="1"/>
    <n v="0"/>
    <n v="0"/>
    <n v="0"/>
    <n v="0"/>
    <n v="0"/>
    <x v="1"/>
    <x v="3"/>
    <n v="30000"/>
    <x v="5"/>
    <s v="C2-2"/>
    <s v="Residence6"/>
    <s v="GHI"/>
    <n v="0"/>
    <n v="0"/>
    <n v="0"/>
    <s v="place7"/>
    <s v="0"/>
    <s v="0"/>
    <n v="0"/>
    <n v="0"/>
    <n v="0"/>
    <n v="0"/>
    <x v="13"/>
  </r>
  <r>
    <x v="13"/>
    <x v="1"/>
    <x v="0"/>
    <x v="26"/>
    <x v="0"/>
    <x v="31"/>
    <n v="0"/>
    <s v="Pf"/>
    <x v="0"/>
    <n v="0"/>
    <n v="0"/>
    <n v="0"/>
    <n v="0"/>
    <n v="0"/>
    <x v="2"/>
    <x v="2"/>
    <n v="20000"/>
    <x v="2"/>
    <s v="B3-2"/>
    <s v="Residence28"/>
    <s v="ABC"/>
    <n v="0"/>
    <n v="0"/>
    <n v="0"/>
    <s v="place4"/>
    <d v="1899-12-30T00:00:00"/>
    <d v="1899-12-30T00:00:00"/>
    <n v="1"/>
    <n v="1"/>
    <n v="0"/>
    <n v="1"/>
    <x v="2"/>
  </r>
  <r>
    <x v="4"/>
    <x v="23"/>
    <x v="1"/>
    <x v="4"/>
    <x v="1"/>
    <x v="23"/>
    <n v="1"/>
    <s v="Pf"/>
    <x v="0"/>
    <n v="0"/>
    <n v="1"/>
    <n v="1"/>
    <n v="0"/>
    <n v="0"/>
    <x v="2"/>
    <x v="4"/>
    <n v="10000"/>
    <x v="9"/>
    <s v="A1-1"/>
    <s v="Residence1"/>
    <s v="ABC"/>
    <n v="1"/>
    <n v="0"/>
    <n v="0"/>
    <s v="place1"/>
    <s v="0"/>
    <s v="0"/>
    <n v="1"/>
    <n v="1"/>
    <n v="0"/>
    <n v="1"/>
    <x v="4"/>
  </r>
  <r>
    <x v="13"/>
    <x v="22"/>
    <x v="1"/>
    <x v="9"/>
    <x v="1"/>
    <x v="32"/>
    <n v="0"/>
    <s v="Pv"/>
    <x v="0"/>
    <n v="0"/>
    <n v="0"/>
    <n v="0"/>
    <n v="0"/>
    <n v="0"/>
    <x v="1"/>
    <x v="3"/>
    <n v="30000"/>
    <x v="6"/>
    <s v="C3-1"/>
    <s v="Residence7"/>
    <s v="ABC"/>
    <n v="0"/>
    <n v="0"/>
    <n v="1"/>
    <s v="place1"/>
    <d v="2016-09-30T00:00:00"/>
    <d v="2016-10-04T00:00:00"/>
    <n v="0"/>
    <n v="0"/>
    <n v="0"/>
    <n v="0"/>
    <x v="1"/>
  </r>
  <r>
    <x v="14"/>
    <x v="1"/>
    <x v="0"/>
    <x v="15"/>
    <x v="0"/>
    <x v="33"/>
    <n v="1"/>
    <s v="Pf"/>
    <x v="0"/>
    <n v="1"/>
    <n v="1"/>
    <n v="1"/>
    <n v="0"/>
    <n v="0"/>
    <x v="1"/>
    <x v="1"/>
    <n v="40000"/>
    <x v="10"/>
    <s v="D3-1"/>
    <s v="Residence24"/>
    <s v="DEF"/>
    <n v="0"/>
    <n v="0"/>
    <n v="0"/>
    <s v="place5"/>
    <d v="1899-12-30T00:00:00"/>
    <d v="1899-12-30T00:00:00"/>
    <n v="1"/>
    <n v="0"/>
    <n v="1"/>
    <n v="1"/>
    <x v="5"/>
  </r>
  <r>
    <x v="18"/>
    <x v="2"/>
    <x v="0"/>
    <x v="0"/>
    <x v="0"/>
    <x v="1"/>
    <n v="0"/>
    <s v="Pf"/>
    <x v="0"/>
    <n v="0"/>
    <n v="0"/>
    <n v="0"/>
    <n v="0"/>
    <n v="0"/>
    <x v="1"/>
    <x v="1"/>
    <n v="40000"/>
    <x v="1"/>
    <s v="D2-1"/>
    <s v="Residence16"/>
    <s v="GHI"/>
    <n v="0"/>
    <n v="0"/>
    <n v="0"/>
    <s v="place2"/>
    <d v="1899-12-30T00:00:00"/>
    <d v="1899-12-30T00:00:00"/>
    <n v="0"/>
    <n v="0"/>
    <n v="0"/>
    <n v="0"/>
    <x v="1"/>
  </r>
  <r>
    <x v="12"/>
    <x v="3"/>
    <x v="0"/>
    <x v="22"/>
    <x v="0"/>
    <x v="34"/>
    <n v="0"/>
    <s v="Pf"/>
    <x v="0"/>
    <n v="0"/>
    <n v="0"/>
    <n v="0"/>
    <n v="0"/>
    <n v="0"/>
    <x v="2"/>
    <x v="2"/>
    <n v="20000"/>
    <x v="2"/>
    <s v="B3-3"/>
    <s v="Residence34"/>
    <s v="ABC"/>
    <n v="0"/>
    <n v="0"/>
    <n v="1"/>
    <s v="place4"/>
    <d v="2015-09-01T00:00:00"/>
    <d v="2015-09-04T00:00:00"/>
    <n v="0"/>
    <n v="0"/>
    <n v="0"/>
    <n v="0"/>
    <x v="12"/>
  </r>
  <r>
    <x v="5"/>
    <x v="19"/>
    <x v="0"/>
    <x v="9"/>
    <x v="1"/>
    <x v="32"/>
    <n v="1"/>
    <s v="Pv"/>
    <x v="0"/>
    <n v="0"/>
    <n v="1"/>
    <n v="1"/>
    <n v="0"/>
    <n v="0"/>
    <x v="1"/>
    <x v="3"/>
    <n v="30000"/>
    <x v="6"/>
    <s v="C3-4"/>
    <s v="Residence27"/>
    <s v="ABC"/>
    <n v="0"/>
    <n v="0"/>
    <n v="0"/>
    <s v="place5"/>
    <d v="1899-12-30T00:00:00"/>
    <d v="1899-12-30T00:00:00"/>
    <n v="0"/>
    <n v="0"/>
    <n v="0"/>
    <n v="0"/>
    <x v="0"/>
  </r>
  <r>
    <x v="6"/>
    <x v="20"/>
    <x v="0"/>
    <x v="4"/>
    <x v="1"/>
    <x v="23"/>
    <n v="0"/>
    <s v="Pf"/>
    <x v="0"/>
    <n v="0"/>
    <n v="0"/>
    <n v="0"/>
    <n v="0"/>
    <n v="0"/>
    <x v="2"/>
    <x v="4"/>
    <n v="10000"/>
    <x v="9"/>
    <s v="A1-1"/>
    <s v="Residence21"/>
    <s v="DEF"/>
    <n v="0"/>
    <n v="0"/>
    <n v="0"/>
    <s v="place3"/>
    <d v="1899-12-30T00:00:00"/>
    <d v="1899-12-30T00:00:00"/>
    <n v="0"/>
    <n v="0"/>
    <n v="0"/>
    <n v="0"/>
    <x v="6"/>
  </r>
  <r>
    <x v="7"/>
    <x v="21"/>
    <x v="0"/>
    <x v="2"/>
    <x v="0"/>
    <x v="35"/>
    <n v="1"/>
    <s v="Pf"/>
    <x v="1"/>
    <n v="1"/>
    <n v="1"/>
    <n v="1"/>
    <n v="1"/>
    <n v="1"/>
    <x v="2"/>
    <x v="2"/>
    <n v="20000"/>
    <x v="16"/>
    <s v="B4-1"/>
    <s v="Residence33"/>
    <s v="ABC"/>
    <n v="1"/>
    <n v="0"/>
    <n v="0"/>
    <s v="place5"/>
    <d v="1899-12-30T00:00:00"/>
    <d v="1899-12-30T00:00:00"/>
    <n v="0"/>
    <n v="0"/>
    <n v="0"/>
    <n v="0"/>
    <x v="2"/>
  </r>
  <r>
    <x v="16"/>
    <x v="15"/>
    <x v="0"/>
    <x v="16"/>
    <x v="0"/>
    <x v="7"/>
    <n v="0"/>
    <s v="Pv"/>
    <x v="1"/>
    <n v="0"/>
    <n v="0"/>
    <n v="0"/>
    <n v="0"/>
    <n v="0"/>
    <x v="2"/>
    <x v="4"/>
    <n v="10000"/>
    <x v="17"/>
    <s v="A3-2"/>
    <s v="Residence15"/>
    <s v="ABC"/>
    <n v="0"/>
    <n v="0"/>
    <n v="0"/>
    <s v="place2"/>
    <d v="1899-12-30T00:00:00"/>
    <d v="1899-12-30T00:00:00"/>
    <n v="0"/>
    <n v="0"/>
    <n v="0"/>
    <n v="0"/>
    <x v="8"/>
  </r>
  <r>
    <x v="20"/>
    <x v="5"/>
    <x v="0"/>
    <x v="24"/>
    <x v="1"/>
    <x v="26"/>
    <n v="0"/>
    <s v="Pf"/>
    <x v="0"/>
    <n v="0"/>
    <n v="0"/>
    <n v="0"/>
    <n v="0"/>
    <n v="0"/>
    <x v="2"/>
    <x v="4"/>
    <n v="10000"/>
    <x v="9"/>
    <s v="A1-2"/>
    <s v="Residence10"/>
    <s v="ABC"/>
    <n v="0"/>
    <n v="1"/>
    <n v="0"/>
    <s v="place2"/>
    <d v="1899-12-30T00:00:00"/>
    <d v="1899-12-30T00:00:00"/>
    <n v="1"/>
    <n v="0"/>
    <n v="1"/>
    <n v="0"/>
    <x v="2"/>
  </r>
  <r>
    <x v="1"/>
    <x v="6"/>
    <x v="0"/>
    <x v="10"/>
    <x v="0"/>
    <x v="36"/>
    <n v="1"/>
    <s v="Pf"/>
    <x v="0"/>
    <n v="1"/>
    <n v="0"/>
    <n v="0"/>
    <n v="0"/>
    <n v="0"/>
    <x v="0"/>
    <x v="5"/>
    <n v="60000"/>
    <x v="13"/>
    <s v="F1-1"/>
    <s v="Residence29"/>
    <s v="ABC"/>
    <n v="1"/>
    <n v="0"/>
    <n v="0"/>
    <s v="place6"/>
    <d v="1899-12-30T00:00:00"/>
    <d v="1899-12-30T00:00:00"/>
    <n v="1"/>
    <n v="0"/>
    <n v="1"/>
    <n v="0"/>
    <x v="4"/>
  </r>
  <r>
    <x v="6"/>
    <x v="7"/>
    <x v="0"/>
    <x v="19"/>
    <x v="1"/>
    <x v="37"/>
    <n v="0"/>
    <s v="Pf"/>
    <x v="0"/>
    <n v="0"/>
    <n v="0"/>
    <n v="0"/>
    <n v="0"/>
    <n v="0"/>
    <x v="1"/>
    <x v="3"/>
    <n v="30000"/>
    <x v="4"/>
    <s v="C1-3"/>
    <s v="Residence19"/>
    <s v="JKL"/>
    <n v="0"/>
    <n v="0"/>
    <n v="0"/>
    <s v="place2"/>
    <d v="1899-12-30T00:00:00"/>
    <d v="1899-12-30T00:00:00"/>
    <n v="0"/>
    <n v="0"/>
    <n v="0"/>
    <n v="0"/>
    <x v="2"/>
  </r>
  <r>
    <x v="7"/>
    <x v="18"/>
    <x v="0"/>
    <x v="15"/>
    <x v="1"/>
    <x v="38"/>
    <n v="0"/>
    <s v="Pv"/>
    <x v="1"/>
    <n v="0"/>
    <n v="0"/>
    <n v="0"/>
    <n v="0"/>
    <n v="0"/>
    <x v="0"/>
    <x v="5"/>
    <n v="60000"/>
    <x v="18"/>
    <s v="F4-1"/>
    <s v="Residence40"/>
    <s v="GHI"/>
    <n v="0"/>
    <n v="0"/>
    <n v="0"/>
    <s v="place1"/>
    <d v="1899-12-30T00:00:00"/>
    <d v="1899-12-30T00:00:00"/>
    <n v="0"/>
    <n v="0"/>
    <n v="0"/>
    <n v="0"/>
    <x v="0"/>
  </r>
  <r>
    <x v="10"/>
    <x v="24"/>
    <x v="0"/>
    <x v="27"/>
    <x v="0"/>
    <x v="14"/>
    <n v="0"/>
    <s v="Pv"/>
    <x v="0"/>
    <n v="0"/>
    <n v="0"/>
    <n v="0"/>
    <n v="0"/>
    <n v="0"/>
    <x v="1"/>
    <x v="3"/>
    <n v="30000"/>
    <x v="5"/>
    <s v="C2-1"/>
    <s v="Residence12"/>
    <s v="DEF"/>
    <n v="0"/>
    <n v="0"/>
    <n v="1"/>
    <s v="place1"/>
    <d v="2015-07-07T00:00:00"/>
    <d v="2015-07-09T00:00:00"/>
    <n v="1"/>
    <n v="0"/>
    <n v="0"/>
    <n v="1"/>
    <x v="4"/>
  </r>
  <r>
    <x v="2"/>
    <x v="25"/>
    <x v="0"/>
    <x v="28"/>
    <x v="0"/>
    <x v="39"/>
    <n v="0"/>
    <s v="Pv"/>
    <x v="0"/>
    <n v="0"/>
    <n v="0"/>
    <n v="0"/>
    <n v="0"/>
    <n v="0"/>
    <x v="0"/>
    <x v="5"/>
    <n v="60000"/>
    <x v="19"/>
    <s v="F3-2"/>
    <s v="Residence31"/>
    <s v="DEF"/>
    <n v="0"/>
    <n v="0"/>
    <n v="0"/>
    <s v="place3"/>
    <d v="1899-12-30T00:00:00"/>
    <d v="1899-12-30T00:00:00"/>
    <n v="0"/>
    <n v="0"/>
    <n v="0"/>
    <n v="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PivotTable2" cacheId="134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Province">
  <location ref="A29:E33" firstHeaderRow="0" firstDataRow="1" firstDataCol="1"/>
  <pivotFields count="34">
    <pivotField showAll="0">
      <items count="22">
        <item x="4"/>
        <item x="8"/>
        <item x="9"/>
        <item x="3"/>
        <item x="19"/>
        <item x="15"/>
        <item x="13"/>
        <item x="14"/>
        <item x="11"/>
        <item x="20"/>
        <item x="1"/>
        <item x="10"/>
        <item x="2"/>
        <item x="17"/>
        <item x="16"/>
        <item x="18"/>
        <item x="12"/>
        <item x="5"/>
        <item x="6"/>
        <item x="7"/>
        <item x="0"/>
        <item t="default"/>
      </items>
    </pivotField>
    <pivotField showAll="0">
      <items count="27">
        <item x="0"/>
        <item x="4"/>
        <item x="23"/>
        <item x="8"/>
        <item x="9"/>
        <item x="22"/>
        <item x="16"/>
        <item x="1"/>
        <item x="10"/>
        <item x="2"/>
        <item x="11"/>
        <item x="3"/>
        <item x="12"/>
        <item x="19"/>
        <item x="13"/>
        <item x="20"/>
        <item x="14"/>
        <item x="21"/>
        <item x="15"/>
        <item x="5"/>
        <item x="17"/>
        <item x="6"/>
        <item x="7"/>
        <item x="18"/>
        <item x="24"/>
        <item x="25"/>
        <item t="default"/>
      </items>
    </pivotField>
    <pivotField axis="axisRow" numFmtId="1" showAll="0">
      <items count="3">
        <item x="0"/>
        <item x="1"/>
        <item t="default"/>
      </items>
    </pivotField>
    <pivotField numFmtId="1" showAll="0">
      <items count="30">
        <item x="2"/>
        <item x="1"/>
        <item x="9"/>
        <item x="16"/>
        <item x="14"/>
        <item x="10"/>
        <item x="24"/>
        <item x="22"/>
        <item x="7"/>
        <item x="18"/>
        <item x="20"/>
        <item x="23"/>
        <item x="15"/>
        <item x="26"/>
        <item x="8"/>
        <item x="12"/>
        <item x="4"/>
        <item x="17"/>
        <item x="3"/>
        <item x="27"/>
        <item x="21"/>
        <item x="28"/>
        <item x="6"/>
        <item x="19"/>
        <item x="11"/>
        <item x="13"/>
        <item x="0"/>
        <item x="5"/>
        <item x="25"/>
        <item t="default"/>
      </items>
    </pivotField>
    <pivotField showAll="0">
      <items count="3">
        <item x="1"/>
        <item x="0"/>
        <item t="default"/>
      </items>
    </pivotField>
    <pivotField showAll="0">
      <items count="41">
        <item x="23"/>
        <item x="7"/>
        <item x="8"/>
        <item x="15"/>
        <item x="2"/>
        <item x="12"/>
        <item x="22"/>
        <item x="25"/>
        <item x="13"/>
        <item x="31"/>
        <item x="35"/>
        <item x="34"/>
        <item x="19"/>
        <item x="32"/>
        <item x="5"/>
        <item x="6"/>
        <item x="14"/>
        <item x="20"/>
        <item x="37"/>
        <item x="4"/>
        <item x="10"/>
        <item x="28"/>
        <item x="1"/>
        <item x="29"/>
        <item x="17"/>
        <item x="3"/>
        <item x="24"/>
        <item x="33"/>
        <item x="11"/>
        <item x="9"/>
        <item x="0"/>
        <item x="27"/>
        <item x="21"/>
        <item x="30"/>
        <item x="38"/>
        <item x="36"/>
        <item x="16"/>
        <item x="39"/>
        <item x="26"/>
        <item x="18"/>
        <item t="default"/>
      </items>
    </pivotField>
    <pivotField dataField="1" showAll="0"/>
    <pivotField showAll="0"/>
    <pivotField showAll="0" defaultSubtotal="0">
      <items count="2">
        <item x="0"/>
        <item x="1"/>
      </items>
    </pivotField>
    <pivotField showAll="0"/>
    <pivotField dataField="1" showAll="0"/>
    <pivotField dataField="1" showAll="0"/>
    <pivotField showAll="0"/>
    <pivotField dataField="1" showAll="0"/>
    <pivotField axis="axisRow" showAll="0">
      <items count="4">
        <item sd="0" x="2"/>
        <item sd="0" x="1"/>
        <item sd="0" x="0"/>
        <item t="default"/>
      </items>
    </pivotField>
    <pivotField showAll="0">
      <items count="7">
        <item x="4"/>
        <item x="2"/>
        <item x="3"/>
        <item x="1"/>
        <item x="0"/>
        <item x="5"/>
        <item t="default"/>
      </items>
    </pivotField>
    <pivotField showAll="0"/>
    <pivotField showAll="0">
      <items count="21">
        <item x="9"/>
        <item x="7"/>
        <item x="17"/>
        <item x="11"/>
        <item x="12"/>
        <item x="2"/>
        <item x="16"/>
        <item x="4"/>
        <item x="5"/>
        <item x="6"/>
        <item x="8"/>
        <item x="15"/>
        <item x="1"/>
        <item x="10"/>
        <item x="3"/>
        <item x="14"/>
        <item x="0"/>
        <item x="13"/>
        <item x="19"/>
        <item x="1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numFmtId="1" showAll="0"/>
    <pivotField numFmtId="1" showAll="0"/>
    <pivotField numFmtId="1" showAll="0"/>
    <pivotField showAll="0">
      <items count="15">
        <item x="4"/>
        <item x="2"/>
        <item x="6"/>
        <item x="13"/>
        <item x="7"/>
        <item x="11"/>
        <item x="0"/>
        <item x="8"/>
        <item x="9"/>
        <item x="3"/>
        <item x="12"/>
        <item x="5"/>
        <item x="10"/>
        <item x="1"/>
        <item t="default"/>
      </items>
    </pivotField>
    <pivotField showAll="0" defaultSubtotal="0">
      <items count="11">
        <item x="0"/>
        <item x="1"/>
        <item x="10"/>
        <item x="8"/>
        <item x="9"/>
        <item x="5"/>
        <item x="2"/>
        <item x="3"/>
        <item x="4"/>
        <item x="6"/>
        <item x="7"/>
      </items>
    </pivotField>
    <pivotField showAll="0" defaultSubtotal="0">
      <items count="10">
        <item x="0"/>
        <item x="1"/>
        <item x="9"/>
        <item x="8"/>
        <item x="5"/>
        <item x="2"/>
        <item x="3"/>
        <item x="4"/>
        <item x="6"/>
        <item x="7"/>
      </items>
    </pivotField>
  </pivotFields>
  <rowFields count="2">
    <field x="14"/>
    <field x="2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ases" fld="6" baseField="0" baseItem="0"/>
    <dataField name="Cases treated" fld="10" baseField="0" baseItem="0"/>
    <dataField name="Treated per national guidelines" fld="11" baseField="0" baseItem="0"/>
    <dataField name="Dead" fld="13" baseField="0" baseItem="0"/>
  </dataFields>
  <formats count="41">
    <format dxfId="40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05">
      <pivotArea field="14" type="button" dataOnly="0" labelOnly="1" outline="0" axis="axisRow" fieldPosition="0"/>
    </format>
    <format dxfId="40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07">
      <pivotArea field="14" type="button" dataOnly="0" labelOnly="1" outline="0" axis="axisRow" fieldPosition="0"/>
    </format>
    <format dxfId="40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09">
      <pivotArea outline="0" collapsedLevelsAreSubtotals="1" fieldPosition="0"/>
    </format>
    <format dxfId="410">
      <pivotArea field="14" type="button" dataOnly="0" labelOnly="1" outline="0" axis="axisRow" fieldPosition="0"/>
    </format>
    <format dxfId="41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12">
      <pivotArea field="14" type="button" dataOnly="0" labelOnly="1" outline="0" axis="axisRow" fieldPosition="0"/>
    </format>
    <format dxfId="41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14">
      <pivotArea collapsedLevelsAreSubtotals="1" fieldPosition="0">
        <references count="1">
          <reference field="14" count="1">
            <x v="0"/>
          </reference>
        </references>
      </pivotArea>
    </format>
    <format dxfId="415">
      <pivotArea collapsedLevelsAreSubtotals="1" fieldPosition="0">
        <references count="1">
          <reference field="14" count="1">
            <x v="1"/>
          </reference>
        </references>
      </pivotArea>
    </format>
    <format dxfId="416">
      <pivotArea collapsedLevelsAreSubtotals="1" fieldPosition="0">
        <references count="1">
          <reference field="14" count="1">
            <x v="2"/>
          </reference>
        </references>
      </pivotArea>
    </format>
    <format dxfId="41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18">
      <pivotArea type="all" dataOnly="0" outline="0" fieldPosition="0"/>
    </format>
    <format dxfId="419">
      <pivotArea field="14" type="button" dataOnly="0" labelOnly="1" outline="0" axis="axisRow" fieldPosition="0"/>
    </format>
    <format dxfId="42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21">
      <pivotArea type="all" dataOnly="0" outline="0" fieldPosition="0"/>
    </format>
    <format dxfId="422">
      <pivotArea outline="0" collapsedLevelsAreSubtotals="1" fieldPosition="0"/>
    </format>
    <format dxfId="423">
      <pivotArea field="14" type="button" dataOnly="0" labelOnly="1" outline="0" axis="axisRow" fieldPosition="0"/>
    </format>
    <format dxfId="424">
      <pivotArea dataOnly="0" labelOnly="1" fieldPosition="0">
        <references count="1">
          <reference field="14" count="0"/>
        </references>
      </pivotArea>
    </format>
    <format dxfId="425">
      <pivotArea dataOnly="0" labelOnly="1" grandRow="1" outline="0" fieldPosition="0"/>
    </format>
    <format dxfId="42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27">
      <pivotArea type="all" dataOnly="0" outline="0" fieldPosition="0"/>
    </format>
    <format dxfId="428">
      <pivotArea outline="0" collapsedLevelsAreSubtotals="1" fieldPosition="0"/>
    </format>
    <format dxfId="429">
      <pivotArea field="14" type="button" dataOnly="0" labelOnly="1" outline="0" axis="axisRow" fieldPosition="0"/>
    </format>
    <format dxfId="430">
      <pivotArea dataOnly="0" labelOnly="1" fieldPosition="0">
        <references count="1">
          <reference field="14" count="0"/>
        </references>
      </pivotArea>
    </format>
    <format dxfId="431">
      <pivotArea dataOnly="0" labelOnly="1" grandRow="1" outline="0" fieldPosition="0"/>
    </format>
    <format dxfId="43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33">
      <pivotArea type="all" dataOnly="0" outline="0" fieldPosition="0"/>
    </format>
    <format dxfId="434">
      <pivotArea outline="0" collapsedLevelsAreSubtotals="1" fieldPosition="0"/>
    </format>
    <format dxfId="435">
      <pivotArea field="14" type="button" dataOnly="0" labelOnly="1" outline="0" axis="axisRow" fieldPosition="0"/>
    </format>
    <format dxfId="436">
      <pivotArea dataOnly="0" labelOnly="1" fieldPosition="0">
        <references count="1">
          <reference field="14" count="0"/>
        </references>
      </pivotArea>
    </format>
    <format dxfId="437">
      <pivotArea dataOnly="0" labelOnly="1" grandRow="1" outline="0" fieldPosition="0"/>
    </format>
    <format dxfId="43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39">
      <pivotArea type="all" dataOnly="0" outline="0" fieldPosition="0"/>
    </format>
    <format dxfId="440">
      <pivotArea outline="0" collapsedLevelsAreSubtotals="1" fieldPosition="0"/>
    </format>
    <format dxfId="441">
      <pivotArea field="14" type="button" dataOnly="0" labelOnly="1" outline="0" axis="axisRow" fieldPosition="0"/>
    </format>
    <format dxfId="442">
      <pivotArea dataOnly="0" labelOnly="1" fieldPosition="0">
        <references count="1">
          <reference field="14" count="0"/>
        </references>
      </pivotArea>
    </format>
    <format dxfId="443">
      <pivotArea dataOnly="0" labelOnly="1" grandRow="1" outline="0" fieldPosition="0"/>
    </format>
    <format dxfId="44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Dark2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134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Age">
  <location ref="A35:E44" firstHeaderRow="0" firstDataRow="1" firstDataCol="1"/>
  <pivotFields count="35">
    <pivotField showAll="0"/>
    <pivotField numFmtId="14" showAll="0">
      <items count="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t="default"/>
      </items>
    </pivotField>
    <pivotField showAll="0"/>
    <pivotField axis="axisRow" numFmtId="1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>
      <items count="7">
        <item x="4"/>
        <item x="1"/>
        <item x="0"/>
        <item x="2"/>
        <item x="3"/>
        <item x="5"/>
        <item t="default"/>
      </items>
    </pivotField>
    <pivotField showAll="0"/>
    <pivotField showAll="0"/>
    <pivotField showAll="0"/>
    <pivotField showAll="0"/>
    <pivotField showAll="0" defaultSubtotal="0"/>
    <pivotField dataField="1" showAll="0"/>
    <pivotField showAll="0"/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1">
        <item x="0"/>
      </items>
    </pivotField>
    <pivotField dragToRow="0" dragToCol="0" dragToPage="0" showAll="0" defaultSubtotal="0"/>
  </pivotFields>
  <rowFields count="1">
    <field x="3"/>
  </rowFields>
  <rowItems count="9">
    <i>
      <x v="1"/>
    </i>
    <i>
      <x v="2"/>
    </i>
    <i>
      <x v="3"/>
    </i>
    <i>
      <x v="4"/>
    </i>
    <i>
      <x v="5"/>
    </i>
    <i>
      <x v="6"/>
    </i>
    <i>
      <x v="8"/>
    </i>
    <i>
      <x v="1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ases" fld="12" baseField="0" baseItem="0"/>
    <dataField name="Local cases" fld="22" baseField="0" baseItem="0"/>
    <dataField name="Imported cases" fld="23" baseField="0" baseItem="0"/>
    <dataField name="Cases treated" fld="16" baseField="0" baseItem="0"/>
  </dataFields>
  <formats count="53">
    <format dxfId="351">
      <pivotArea field="3" type="button" dataOnly="0" labelOnly="1" outline="0" axis="axisRow" fieldPosition="0"/>
    </format>
    <format dxfId="35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53">
      <pivotArea field="3" type="button" dataOnly="0" labelOnly="1" outline="0" axis="axisRow" fieldPosition="0"/>
    </format>
    <format dxfId="354">
      <pivotArea dataOnly="0" labelOnly="1" fieldPosition="0">
        <references count="1">
          <reference field="3" count="1">
            <x v="2"/>
          </reference>
        </references>
      </pivotArea>
    </format>
    <format dxfId="355">
      <pivotArea collapsedLevelsAreSubtotals="1" fieldPosition="0">
        <references count="1">
          <reference field="3" count="8">
            <x v="1"/>
            <x v="2"/>
            <x v="3"/>
            <x v="4"/>
            <x v="5"/>
            <x v="6"/>
            <x v="8"/>
            <x v="10"/>
          </reference>
        </references>
      </pivotArea>
    </format>
    <format dxfId="356">
      <pivotArea field="3" type="button" dataOnly="0" labelOnly="1" outline="0" axis="axisRow" fieldPosition="0"/>
    </format>
    <format dxfId="357">
      <pivotArea dataOnly="0" labelOnly="1" fieldPosition="0">
        <references count="1">
          <reference field="3" count="8">
            <x v="1"/>
            <x v="2"/>
            <x v="3"/>
            <x v="4"/>
            <x v="5"/>
            <x v="6"/>
            <x v="8"/>
            <x v="10"/>
          </reference>
        </references>
      </pivotArea>
    </format>
    <format dxfId="358">
      <pivotArea dataOnly="0" labelOnly="1" grandRow="1" outline="0" fieldPosition="0"/>
    </format>
    <format dxfId="359">
      <pivotArea field="3" type="button" dataOnly="0" labelOnly="1" outline="0" axis="axisRow" fieldPosition="0"/>
    </format>
    <format dxfId="36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61">
      <pivotArea field="3" type="button" dataOnly="0" labelOnly="1" outline="0" axis="axisRow" fieldPosition="0"/>
    </format>
    <format dxfId="36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63">
      <pivotArea field="3" type="button" dataOnly="0" labelOnly="1" outline="0" axis="axisRow" fieldPosition="0"/>
    </format>
    <format dxfId="36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65">
      <pivotArea type="all" dataOnly="0" outline="0" fieldPosition="0"/>
    </format>
    <format dxfId="366">
      <pivotArea field="3" type="button" dataOnly="0" labelOnly="1" outline="0" axis="axisRow" fieldPosition="0"/>
    </format>
    <format dxfId="36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68">
      <pivotArea type="all" dataOnly="0" outline="0" fieldPosition="0"/>
    </format>
    <format dxfId="369">
      <pivotArea outline="0" collapsedLevelsAreSubtotals="1" fieldPosition="0"/>
    </format>
    <format dxfId="370">
      <pivotArea field="3" type="button" dataOnly="0" labelOnly="1" outline="0" axis="axisRow" fieldPosition="0"/>
    </format>
    <format dxfId="371">
      <pivotArea dataOnly="0" labelOnly="1" fieldPosition="0">
        <references count="1">
          <reference field="3" count="8">
            <x v="1"/>
            <x v="2"/>
            <x v="3"/>
            <x v="4"/>
            <x v="5"/>
            <x v="6"/>
            <x v="8"/>
            <x v="10"/>
          </reference>
        </references>
      </pivotArea>
    </format>
    <format dxfId="372">
      <pivotArea dataOnly="0" labelOnly="1" grandRow="1" outline="0" fieldPosition="0"/>
    </format>
    <format dxfId="37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74">
      <pivotArea type="all" dataOnly="0" outline="0" fieldPosition="0"/>
    </format>
    <format dxfId="375">
      <pivotArea outline="0" collapsedLevelsAreSubtotals="1" fieldPosition="0"/>
    </format>
    <format dxfId="376">
      <pivotArea field="3" type="button" dataOnly="0" labelOnly="1" outline="0" axis="axisRow" fieldPosition="0"/>
    </format>
    <format dxfId="377">
      <pivotArea dataOnly="0" labelOnly="1" fieldPosition="0">
        <references count="1">
          <reference field="3" count="8">
            <x v="1"/>
            <x v="2"/>
            <x v="3"/>
            <x v="4"/>
            <x v="5"/>
            <x v="6"/>
            <x v="8"/>
            <x v="10"/>
          </reference>
        </references>
      </pivotArea>
    </format>
    <format dxfId="378">
      <pivotArea dataOnly="0" labelOnly="1" grandRow="1" outline="0" fieldPosition="0"/>
    </format>
    <format dxfId="37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80">
      <pivotArea type="all" dataOnly="0" outline="0" fieldPosition="0"/>
    </format>
    <format dxfId="381">
      <pivotArea outline="0" collapsedLevelsAreSubtotals="1" fieldPosition="0"/>
    </format>
    <format dxfId="382">
      <pivotArea field="3" type="button" dataOnly="0" labelOnly="1" outline="0" axis="axisRow" fieldPosition="0"/>
    </format>
    <format dxfId="383">
      <pivotArea dataOnly="0" labelOnly="1" fieldPosition="0">
        <references count="1">
          <reference field="3" count="8">
            <x v="1"/>
            <x v="2"/>
            <x v="3"/>
            <x v="4"/>
            <x v="5"/>
            <x v="6"/>
            <x v="8"/>
            <x v="10"/>
          </reference>
        </references>
      </pivotArea>
    </format>
    <format dxfId="384">
      <pivotArea dataOnly="0" labelOnly="1" grandRow="1" outline="0" fieldPosition="0"/>
    </format>
    <format dxfId="38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86">
      <pivotArea type="all" dataOnly="0" outline="0" fieldPosition="0"/>
    </format>
    <format dxfId="387">
      <pivotArea outline="0" collapsedLevelsAreSubtotals="1" fieldPosition="0"/>
    </format>
    <format dxfId="388">
      <pivotArea field="3" type="button" dataOnly="0" labelOnly="1" outline="0" axis="axisRow" fieldPosition="0"/>
    </format>
    <format dxfId="389">
      <pivotArea dataOnly="0" labelOnly="1" fieldPosition="0">
        <references count="1">
          <reference field="3" count="8">
            <x v="1"/>
            <x v="2"/>
            <x v="3"/>
            <x v="4"/>
            <x v="5"/>
            <x v="6"/>
            <x v="8"/>
            <x v="10"/>
          </reference>
        </references>
      </pivotArea>
    </format>
    <format dxfId="390">
      <pivotArea dataOnly="0" labelOnly="1" grandRow="1" outline="0" fieldPosition="0"/>
    </format>
    <format dxfId="39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92">
      <pivotArea type="all" dataOnly="0" outline="0" fieldPosition="0"/>
    </format>
    <format dxfId="393">
      <pivotArea outline="0" collapsedLevelsAreSubtotals="1" fieldPosition="0"/>
    </format>
    <format dxfId="394">
      <pivotArea field="3" type="button" dataOnly="0" labelOnly="1" outline="0" axis="axisRow" fieldPosition="0"/>
    </format>
    <format dxfId="395">
      <pivotArea dataOnly="0" labelOnly="1" fieldPosition="0">
        <references count="1">
          <reference field="3" count="8">
            <x v="1"/>
            <x v="2"/>
            <x v="3"/>
            <x v="4"/>
            <x v="5"/>
            <x v="6"/>
            <x v="8"/>
            <x v="10"/>
          </reference>
        </references>
      </pivotArea>
    </format>
    <format dxfId="396">
      <pivotArea dataOnly="0" labelOnly="1" grandRow="1" outline="0" fieldPosition="0"/>
    </format>
    <format dxfId="39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98">
      <pivotArea type="all" dataOnly="0" outline="0" fieldPosition="0"/>
    </format>
    <format dxfId="399">
      <pivotArea outline="0" collapsedLevelsAreSubtotals="1" fieldPosition="0"/>
    </format>
    <format dxfId="400">
      <pivotArea field="3" type="button" dataOnly="0" labelOnly="1" outline="0" axis="axisRow" fieldPosition="0"/>
    </format>
    <format dxfId="401">
      <pivotArea dataOnly="0" labelOnly="1" fieldPosition="0">
        <references count="1">
          <reference field="3" count="8">
            <x v="1"/>
            <x v="2"/>
            <x v="3"/>
            <x v="4"/>
            <x v="5"/>
            <x v="6"/>
            <x v="8"/>
            <x v="10"/>
          </reference>
        </references>
      </pivotArea>
    </format>
    <format dxfId="402">
      <pivotArea dataOnly="0" labelOnly="1" grandRow="1" outline="0" fieldPosition="0"/>
    </format>
    <format dxfId="40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Dark2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5000000}" name="PivotTable8" cacheId="134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Site and population type">
  <location ref="A47:D60" firstHeaderRow="0" firstDataRow="1" firstDataCol="1"/>
  <pivotFields count="43">
    <pivotField showAll="0"/>
    <pivotField axis="axisRow" showAll="0">
      <items count="7">
        <item x="1"/>
        <item x="0"/>
        <item x="3"/>
        <item x="2"/>
        <item x="4"/>
        <item x="5"/>
        <item t="default"/>
      </items>
    </pivotField>
    <pivotField axis="axisRow" showAll="0">
      <items count="6">
        <item x="3"/>
        <item x="1"/>
        <item x="0"/>
        <item x="2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</pivotFields>
  <rowFields count="2">
    <field x="1"/>
    <field x="2"/>
  </rowFields>
  <rowItems count="13">
    <i>
      <x/>
    </i>
    <i r="1">
      <x v="1"/>
    </i>
    <i>
      <x v="1"/>
    </i>
    <i r="1">
      <x v="2"/>
    </i>
    <i>
      <x v="2"/>
    </i>
    <i r="1">
      <x v="2"/>
    </i>
    <i>
      <x v="3"/>
    </i>
    <i r="1">
      <x v="3"/>
    </i>
    <i>
      <x v="4"/>
    </i>
    <i r="1">
      <x/>
    </i>
    <i>
      <x v="5"/>
    </i>
    <i r="1"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Total screened" fld="40" baseField="0" baseItem="0"/>
    <dataField name="Total reported fevers" fld="41" baseField="0" baseItem="0"/>
    <dataField name="Total cases" fld="42" baseField="0" baseItem="0"/>
  </dataFields>
  <formats count="25">
    <format dxfId="326">
      <pivotArea outline="0" collapsedLevelsAreSubtotals="1" fieldPosition="0"/>
    </format>
    <format dxfId="327">
      <pivotArea dataOnly="0" labelOnly="1" fieldPosition="0">
        <references count="1">
          <reference field="1" count="0"/>
        </references>
      </pivotArea>
    </format>
    <format dxfId="328">
      <pivotArea dataOnly="0" labelOnly="1" grandRow="1" outline="0" fieldPosition="0"/>
    </format>
    <format dxfId="329">
      <pivotArea dataOnly="0" labelOnly="1" fieldPosition="0">
        <references count="2">
          <reference field="1" count="1" selected="0">
            <x v="0"/>
          </reference>
          <reference field="2" count="0"/>
        </references>
      </pivotArea>
    </format>
    <format dxfId="330">
      <pivotArea field="1" type="button" dataOnly="0" labelOnly="1" outline="0" axis="axisRow" fieldPosition="0"/>
    </format>
    <format dxfId="33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32">
      <pivotArea field="1" type="button" dataOnly="0" labelOnly="1" outline="0" axis="axisRow" fieldPosition="0"/>
    </format>
    <format dxfId="33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34">
      <pivotArea field="1" type="button" dataOnly="0" labelOnly="1" outline="0" axis="axisRow" fieldPosition="0"/>
    </format>
    <format dxfId="33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36">
      <pivotArea type="all" dataOnly="0" outline="0" fieldPosition="0"/>
    </format>
    <format dxfId="337">
      <pivotArea field="1" type="button" dataOnly="0" labelOnly="1" outline="0" axis="axisRow" fieldPosition="0"/>
    </format>
    <format dxfId="33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39">
      <pivotArea type="all" dataOnly="0" outline="0" fieldPosition="0"/>
    </format>
    <format dxfId="340">
      <pivotArea outline="0" collapsedLevelsAreSubtotals="1" fieldPosition="0"/>
    </format>
    <format dxfId="341">
      <pivotArea field="1" type="button" dataOnly="0" labelOnly="1" outline="0" axis="axisRow" fieldPosition="0"/>
    </format>
    <format dxfId="342">
      <pivotArea dataOnly="0" labelOnly="1" fieldPosition="0">
        <references count="1">
          <reference field="1" count="0"/>
        </references>
      </pivotArea>
    </format>
    <format dxfId="343">
      <pivotArea dataOnly="0" labelOnly="1" grandRow="1" outline="0" fieldPosition="0"/>
    </format>
    <format dxfId="344">
      <pivotArea dataOnly="0" labelOnly="1" fieldPosition="0">
        <references count="2">
          <reference field="1" count="1" selected="0">
            <x v="0"/>
          </reference>
          <reference field="2" count="1">
            <x v="1"/>
          </reference>
        </references>
      </pivotArea>
    </format>
    <format dxfId="345">
      <pivotArea dataOnly="0" labelOnly="1" fieldPosition="0">
        <references count="2">
          <reference field="1" count="1" selected="0">
            <x v="1"/>
          </reference>
          <reference field="2" count="1">
            <x v="2"/>
          </reference>
        </references>
      </pivotArea>
    </format>
    <format dxfId="346">
      <pivotArea dataOnly="0" labelOnly="1" fieldPosition="0">
        <references count="2">
          <reference field="1" count="1" selected="0">
            <x v="2"/>
          </reference>
          <reference field="2" count="1">
            <x v="2"/>
          </reference>
        </references>
      </pivotArea>
    </format>
    <format dxfId="347">
      <pivotArea dataOnly="0" labelOnly="1" fieldPosition="0">
        <references count="2">
          <reference field="1" count="1" selected="0">
            <x v="3"/>
          </reference>
          <reference field="2" count="1">
            <x v="3"/>
          </reference>
        </references>
      </pivotArea>
    </format>
    <format dxfId="348">
      <pivotArea dataOnly="0" labelOnly="1" fieldPosition="0">
        <references count="2">
          <reference field="1" count="1" selected="0">
            <x v="4"/>
          </reference>
          <reference field="2" count="1">
            <x v="0"/>
          </reference>
        </references>
      </pivotArea>
    </format>
    <format dxfId="349">
      <pivotArea dataOnly="0" labelOnly="1" fieldPosition="0">
        <references count="2">
          <reference field="1" count="1" selected="0">
            <x v="5"/>
          </reference>
          <reference field="2" count="1">
            <x v="4"/>
          </reference>
        </references>
      </pivotArea>
    </format>
    <format dxfId="35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Dark2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4000000}" name="PivotTable6" cacheId="133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Surveillance Type">
  <location ref="A2:C6" firstHeaderRow="0" firstDataRow="1" firstDataCol="1"/>
  <pivotFields count="31">
    <pivotField showAll="0"/>
    <pivotField axis="axisRow" showAll="0">
      <items count="4">
        <item sd="0" x="1"/>
        <item sd="0" x="0"/>
        <item sd="0" x="2"/>
        <item t="default"/>
      </items>
    </pivotField>
    <pivotField axis="axisRow" showAll="0">
      <items count="7">
        <item x="1"/>
        <item x="0"/>
        <item x="3"/>
        <item x="2"/>
        <item x="4"/>
        <item x="5"/>
        <item t="default"/>
      </items>
    </pivotField>
    <pivotField axis="axisRow" showAll="0">
      <items count="6">
        <item sd="0" x="3"/>
        <item sd="0" x="1"/>
        <item sd="0" x="0"/>
        <item sd="0" x="2"/>
        <item x="4"/>
        <item t="default"/>
      </items>
    </pivotField>
    <pivotField showAll="0">
      <items count="7">
        <item x="4"/>
        <item x="1"/>
        <item x="2"/>
        <item x="0"/>
        <item x="3"/>
        <item x="5"/>
        <item t="default"/>
      </items>
    </pivotField>
    <pivotField showAll="0"/>
    <pivotField showAll="0">
      <items count="6">
        <item x="0"/>
        <item x="1"/>
        <item x="2"/>
        <item x="3"/>
        <item x="4"/>
        <item t="default"/>
      </items>
    </pivotField>
    <pivotField showAll="0"/>
    <pivotField showAll="0">
      <items count="6">
        <item x="2"/>
        <item x="1"/>
        <item x="0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</pivotFields>
  <rowFields count="3">
    <field x="1"/>
    <field x="3"/>
    <field x="2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Total screened" fld="29" baseField="0" baseItem="0"/>
    <dataField name="Total cases" fld="30" baseField="0" baseItem="0"/>
  </dataFields>
  <formats count="22">
    <format dxfId="304">
      <pivotArea field="1" type="button" dataOnly="0" labelOnly="1" outline="0" axis="axisRow" fieldPosition="0"/>
    </format>
    <format dxfId="30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06">
      <pivotArea field="1" type="button" dataOnly="0" labelOnly="1" outline="0" axis="axisRow" fieldPosition="0"/>
    </format>
    <format dxfId="30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08">
      <pivotArea outline="0" collapsedLevelsAreSubtotals="1" fieldPosition="0"/>
    </format>
    <format dxfId="309">
      <pivotArea dataOnly="0" labelOnly="1" fieldPosition="0">
        <references count="1">
          <reference field="1" count="0"/>
        </references>
      </pivotArea>
    </format>
    <format dxfId="310">
      <pivotArea dataOnly="0" labelOnly="1" grandRow="1" outline="0" fieldPosition="0"/>
    </format>
    <format dxfId="311">
      <pivotArea dataOnly="0" labelOnly="1" fieldPosition="0">
        <references count="2">
          <reference field="1" count="1" selected="0">
            <x v="0"/>
          </reference>
          <reference field="3" count="4">
            <x v="0"/>
            <x v="1"/>
            <x v="2"/>
            <x v="3"/>
          </reference>
        </references>
      </pivotArea>
    </format>
    <format dxfId="312">
      <pivotArea dataOnly="0" labelOnly="1" fieldPosition="0">
        <references count="3">
          <reference field="1" count="1" selected="0">
            <x v="0"/>
          </reference>
          <reference field="2" count="5">
            <x v="0"/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313">
      <pivotArea field="1" type="button" dataOnly="0" labelOnly="1" outline="0" axis="axisRow" fieldPosition="0"/>
    </format>
    <format dxfId="31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15">
      <pivotArea field="1" type="button" dataOnly="0" labelOnly="1" outline="0" axis="axisRow" fieldPosition="0"/>
    </format>
    <format dxfId="31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17">
      <pivotArea type="all" dataOnly="0" outline="0" fieldPosition="0"/>
    </format>
    <format dxfId="318">
      <pivotArea field="1" type="button" dataOnly="0" labelOnly="1" outline="0" axis="axisRow" fieldPosition="0"/>
    </format>
    <format dxfId="31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20">
      <pivotArea type="all" dataOnly="0" outline="0" fieldPosition="0"/>
    </format>
    <format dxfId="321">
      <pivotArea outline="0" collapsedLevelsAreSubtotals="1" fieldPosition="0"/>
    </format>
    <format dxfId="322">
      <pivotArea field="1" type="button" dataOnly="0" labelOnly="1" outline="0" axis="axisRow" fieldPosition="0"/>
    </format>
    <format dxfId="323">
      <pivotArea dataOnly="0" labelOnly="1" fieldPosition="0">
        <references count="1">
          <reference field="1" count="0"/>
        </references>
      </pivotArea>
    </format>
    <format dxfId="324">
      <pivotArea dataOnly="0" labelOnly="1" grandRow="1" outline="0" fieldPosition="0"/>
    </format>
    <format dxfId="32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Dark2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3000000}" name="PivotTable4" cacheId="134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Year">
  <location ref="A76:H79" firstHeaderRow="0" firstDataRow="1" firstDataCol="1"/>
  <pivotFields count="35">
    <pivotField showAll="0"/>
    <pivotField numFmtId="14" showAll="0">
      <items count="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t="default"/>
      </items>
    </pivotField>
    <pivotField axis="axisRow" showAll="0">
      <items count="4">
        <item x="0"/>
        <item m="1" x="2"/>
        <item x="1"/>
        <item t="default"/>
      </items>
    </pivotField>
    <pivotField numFmtId="1"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dataField="1" showAll="0"/>
    <pivotField numFmtId="1"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 defaultSubtotal="0">
      <items count="1">
        <item x="0"/>
      </items>
    </pivotField>
    <pivotField dragToRow="0" dragToCol="0" dragToPage="0" showAll="0" defaultSubtotal="0"/>
  </pivotFields>
  <rowFields count="1">
    <field x="2"/>
  </rowFields>
  <rowItems count="3">
    <i>
      <x/>
    </i>
    <i>
      <x v="2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Cases" fld="28" baseField="0" baseItem="0"/>
    <dataField name="Fever history" fld="15" baseField="0" baseItem="0"/>
    <dataField name="Local cases" fld="22" baseField="0" baseItem="0"/>
    <dataField name="Imported cases" fld="23" baseField="0" baseItem="0"/>
    <dataField name="Use IRS" fld="29" baseField="0" baseItem="0"/>
    <dataField name="Use nets at home" fld="30" baseField="0" baseItem="0"/>
    <dataField name="Use nets when traveling" fld="31" baseField="0" baseItem="0"/>
  </dataFields>
  <formats count="44">
    <format dxfId="260">
      <pivotArea field="2" type="button" dataOnly="0" labelOnly="1" outline="0" axis="axisRow" fieldPosition="0"/>
    </format>
    <format dxfId="26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62">
      <pivotArea field="2" type="button" dataOnly="0" labelOnly="1" outline="0" axis="axisRow" fieldPosition="0"/>
    </format>
    <format dxfId="26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64">
      <pivotArea field="2" type="button" dataOnly="0" labelOnly="1" outline="0" axis="axisRow" fieldPosition="0"/>
    </format>
    <format dxfId="26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66">
      <pivotArea field="2" type="button" dataOnly="0" labelOnly="1" outline="0" axis="axisRow" fieldPosition="0"/>
    </format>
    <format dxfId="26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68">
      <pivotArea field="2" type="button" dataOnly="0" labelOnly="1" outline="0" axis="axisRow" fieldPosition="0"/>
    </format>
    <format dxfId="26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70">
      <pivotArea outline="0" collapsedLevelsAreSubtotals="1" fieldPosition="0"/>
    </format>
    <format dxfId="271">
      <pivotArea type="all" dataOnly="0" outline="0" fieldPosition="0"/>
    </format>
    <format dxfId="272">
      <pivotArea field="2" type="button" dataOnly="0" labelOnly="1" outline="0" axis="axisRow" fieldPosition="0"/>
    </format>
    <format dxfId="27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74">
      <pivotArea field="2" type="button" dataOnly="0" labelOnly="1" outline="0" axis="axisRow" fieldPosition="0"/>
    </format>
    <format dxfId="275">
      <pivotArea dataOnly="0" labelOnly="1" fieldPosition="0">
        <references count="1">
          <reference field="2" count="0"/>
        </references>
      </pivotArea>
    </format>
    <format dxfId="276">
      <pivotArea dataOnly="0" labelOnly="1" grandRow="1" outline="0" fieldPosition="0"/>
    </format>
    <format dxfId="277">
      <pivotArea type="all" dataOnly="0" outline="0" fieldPosition="0"/>
    </format>
    <format dxfId="278">
      <pivotArea outline="0" collapsedLevelsAreSubtotals="1" fieldPosition="0"/>
    </format>
    <format dxfId="279">
      <pivotArea field="2" type="button" dataOnly="0" labelOnly="1" outline="0" axis="axisRow" fieldPosition="0"/>
    </format>
    <format dxfId="280">
      <pivotArea dataOnly="0" labelOnly="1" fieldPosition="0">
        <references count="1">
          <reference field="2" count="0"/>
        </references>
      </pivotArea>
    </format>
    <format dxfId="281">
      <pivotArea dataOnly="0" labelOnly="1" grandRow="1" outline="0" fieldPosition="0"/>
    </format>
    <format dxfId="28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83">
      <pivotArea type="all" dataOnly="0" outline="0" fieldPosition="0"/>
    </format>
    <format dxfId="284">
      <pivotArea outline="0" collapsedLevelsAreSubtotals="1" fieldPosition="0"/>
    </format>
    <format dxfId="285">
      <pivotArea field="2" type="button" dataOnly="0" labelOnly="1" outline="0" axis="axisRow" fieldPosition="0"/>
    </format>
    <format dxfId="286">
      <pivotArea dataOnly="0" labelOnly="1" fieldPosition="0">
        <references count="1">
          <reference field="2" count="0"/>
        </references>
      </pivotArea>
    </format>
    <format dxfId="287">
      <pivotArea dataOnly="0" labelOnly="1" grandRow="1" outline="0" fieldPosition="0"/>
    </format>
    <format dxfId="28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89">
      <pivotArea type="all" dataOnly="0" outline="0" fieldPosition="0"/>
    </format>
    <format dxfId="290">
      <pivotArea outline="0" collapsedLevelsAreSubtotals="1" fieldPosition="0"/>
    </format>
    <format dxfId="291">
      <pivotArea field="2" type="button" dataOnly="0" labelOnly="1" outline="0" axis="axisRow" fieldPosition="0"/>
    </format>
    <format dxfId="292">
      <pivotArea dataOnly="0" labelOnly="1" fieldPosition="0">
        <references count="1">
          <reference field="2" count="0"/>
        </references>
      </pivotArea>
    </format>
    <format dxfId="293">
      <pivotArea dataOnly="0" labelOnly="1" grandRow="1" outline="0" fieldPosition="0"/>
    </format>
    <format dxfId="29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95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296">
      <pivotArea field="2" type="button" dataOnly="0" labelOnly="1" outline="0" axis="axisRow" fieldPosition="0"/>
    </format>
    <format dxfId="297">
      <pivotArea dataOnly="0" labelOnly="1" fieldPosition="0">
        <references count="1">
          <reference field="2" count="0"/>
        </references>
      </pivotArea>
    </format>
    <format dxfId="298">
      <pivotArea dataOnly="0" labelOnly="1" grandRow="1" outline="0" fieldPosition="0"/>
    </format>
    <format dxfId="29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00">
      <pivotArea outline="0" collapsedLevelsAreSubtotals="1" fieldPosition="0">
        <references count="1">
          <reference field="4294967294" count="3" selected="0">
            <x v="4"/>
            <x v="5"/>
            <x v="6"/>
          </reference>
        </references>
      </pivotArea>
    </format>
    <format dxfId="301">
      <pivotArea dataOnly="0" labelOnly="1" outline="0" fieldPosition="0">
        <references count="1">
          <reference field="4294967294" count="3">
            <x v="4"/>
            <x v="5"/>
            <x v="6"/>
          </reference>
        </references>
      </pivotArea>
    </format>
    <format dxfId="302">
      <pivotArea outline="0" collapsedLevelsAreSubtotals="1" fieldPosition="0">
        <references count="1">
          <reference field="4294967294" count="3" selected="0">
            <x v="4"/>
            <x v="5"/>
            <x v="6"/>
          </reference>
        </references>
      </pivotArea>
    </format>
    <format dxfId="303">
      <pivotArea dataOnly="0" labelOnly="1" outline="0" fieldPosition="0">
        <references count="1">
          <reference field="4294967294" count="3">
            <x v="4"/>
            <x v="5"/>
            <x v="6"/>
          </reference>
        </references>
      </pivotArea>
    </format>
  </formats>
  <pivotTableStyleInfo name="PivotStyleDark2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2000000}" name="PivotTable3" cacheId="134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District population">
  <location ref="A81:F94" firstHeaderRow="0" firstDataRow="1" firstDataCol="1"/>
  <pivotFields count="35">
    <pivotField showAll="0"/>
    <pivotField numFmtId="14" showAll="0">
      <items count="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t="default"/>
      </items>
    </pivotField>
    <pivotField numFmtId="1" showAll="0"/>
    <pivotField numFmtId="1" showAll="0"/>
    <pivotField showAll="0"/>
    <pivotField showAll="0"/>
    <pivotField axis="axisRow" showAll="0">
      <items count="7">
        <item x="4"/>
        <item x="1"/>
        <item x="0"/>
        <item x="2"/>
        <item x="3"/>
        <item x="5"/>
        <item t="default"/>
      </items>
    </pivotField>
    <pivotField showAll="0"/>
    <pivotField showAll="0"/>
    <pivotField showAll="0"/>
    <pivotField showAll="0"/>
    <pivotField dataField="1" showAll="0" defaultSubtotal="0"/>
    <pivotField dataField="1" showAll="0"/>
    <pivotField showAll="0"/>
    <pivotField showAll="0"/>
    <pivotField showAll="0"/>
    <pivotField dataField="1" numFmtId="1" showAll="0"/>
    <pivotField dataField="1" showAll="0"/>
    <pivotField showAll="0"/>
    <pivotField dataField="1" showAll="0"/>
    <pivotField axis="axisRow" showAll="0">
      <items count="7">
        <item x="4"/>
        <item x="1"/>
        <item x="0"/>
        <item x="2"/>
        <item x="3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1">
        <item x="0"/>
      </items>
    </pivotField>
    <pivotField dataField="1" dragToRow="0" dragToCol="0" dragToPage="0" showAll="0" defaultSubtotal="0"/>
  </pivotFields>
  <rowFields count="2">
    <field x="6"/>
    <field x="20"/>
  </rowFields>
  <rowItems count="13">
    <i>
      <x/>
    </i>
    <i r="1">
      <x/>
    </i>
    <i>
      <x v="1"/>
    </i>
    <i r="1">
      <x v="1"/>
    </i>
    <i>
      <x v="2"/>
    </i>
    <i r="1">
      <x v="2"/>
    </i>
    <i>
      <x v="3"/>
    </i>
    <i r="1">
      <x v="3"/>
    </i>
    <i>
      <x v="4"/>
    </i>
    <i r="1">
      <x v="4"/>
    </i>
    <i>
      <x v="5"/>
    </i>
    <i r="1">
      <x v="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Tested for malaria" fld="11" baseField="0" baseItem="0"/>
    <dataField name="Cases" fld="12" baseField="0" baseItem="0"/>
    <dataField name="Cases treated" fld="16" baseField="0" baseItem="0"/>
    <dataField name="Treated per national guidelines" fld="17" baseField="0" baseItem="0"/>
    <dataField name="Dead" fld="19" baseField="0" baseItem="0"/>
    <dataField name="Sum of Field1" fld="34" baseField="0" baseItem="0"/>
  </dataFields>
  <formats count="105">
    <format dxfId="155">
      <pivotArea field="6" type="button" dataOnly="0" labelOnly="1" outline="0" axis="axisRow" fieldPosition="0"/>
    </format>
    <format dxfId="15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57">
      <pivotArea field="6" type="button" dataOnly="0" labelOnly="1" outline="0" axis="axisRow" fieldPosition="0"/>
    </format>
    <format dxfId="15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59">
      <pivotArea field="6" type="button" dataOnly="0" labelOnly="1" outline="0" axis="axisRow" fieldPosition="0"/>
    </format>
    <format dxfId="16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61">
      <pivotArea type="all" dataOnly="0" outline="0" fieldPosition="0"/>
    </format>
    <format dxfId="16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63">
      <pivotArea field="6" type="button" dataOnly="0" labelOnly="1" outline="0" axis="axisRow" fieldPosition="0"/>
    </format>
    <format dxfId="16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65">
      <pivotArea type="all" dataOnly="0" outline="0" fieldPosition="0"/>
    </format>
    <format dxfId="166">
      <pivotArea collapsedLevelsAreSubtotals="1" fieldPosition="0">
        <references count="2">
          <reference field="6" count="1" selected="0">
            <x v="0"/>
          </reference>
          <reference field="20" count="1">
            <x v="0"/>
          </reference>
        </references>
      </pivotArea>
    </format>
    <format dxfId="167">
      <pivotArea collapsedLevelsAreSubtotals="1" fieldPosition="0">
        <references count="2">
          <reference field="6" count="1" selected="0">
            <x v="1"/>
          </reference>
          <reference field="20" count="1">
            <x v="1"/>
          </reference>
        </references>
      </pivotArea>
    </format>
    <format dxfId="168">
      <pivotArea collapsedLevelsAreSubtotals="1" fieldPosition="0">
        <references count="2">
          <reference field="6" count="1" selected="0">
            <x v="2"/>
          </reference>
          <reference field="20" count="1">
            <x v="2"/>
          </reference>
        </references>
      </pivotArea>
    </format>
    <format dxfId="169">
      <pivotArea collapsedLevelsAreSubtotals="1" fieldPosition="0">
        <references count="2">
          <reference field="6" count="1" selected="0">
            <x v="3"/>
          </reference>
          <reference field="20" count="1">
            <x v="3"/>
          </reference>
        </references>
      </pivotArea>
    </format>
    <format dxfId="170">
      <pivotArea collapsedLevelsAreSubtotals="1" fieldPosition="0">
        <references count="2">
          <reference field="6" count="1" selected="0">
            <x v="4"/>
          </reference>
          <reference field="20" count="1">
            <x v="4"/>
          </reference>
        </references>
      </pivotArea>
    </format>
    <format dxfId="171">
      <pivotArea collapsedLevelsAreSubtotals="1" fieldPosition="0">
        <references count="2">
          <reference field="6" count="1" selected="0">
            <x v="5"/>
          </reference>
          <reference field="20" count="1">
            <x v="5"/>
          </reference>
        </references>
      </pivotArea>
    </format>
    <format dxfId="172">
      <pivotArea field="6" type="button" dataOnly="0" labelOnly="1" outline="0" axis="axisRow" fieldPosition="0"/>
    </format>
    <format dxfId="17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74">
      <pivotArea type="all" dataOnly="0" outline="0" fieldPosition="0"/>
    </format>
    <format dxfId="175">
      <pivotArea outline="0" collapsedLevelsAreSubtotals="1" fieldPosition="0"/>
    </format>
    <format dxfId="176">
      <pivotArea field="6" type="button" dataOnly="0" labelOnly="1" outline="0" axis="axisRow" fieldPosition="0"/>
    </format>
    <format dxfId="177">
      <pivotArea dataOnly="0" labelOnly="1" fieldPosition="0">
        <references count="1">
          <reference field="6" count="0"/>
        </references>
      </pivotArea>
    </format>
    <format dxfId="178">
      <pivotArea dataOnly="0" labelOnly="1" grandRow="1" outline="0" fieldPosition="0"/>
    </format>
    <format dxfId="179">
      <pivotArea dataOnly="0" labelOnly="1" fieldPosition="0">
        <references count="2">
          <reference field="6" count="1" selected="0">
            <x v="0"/>
          </reference>
          <reference field="20" count="1">
            <x v="0"/>
          </reference>
        </references>
      </pivotArea>
    </format>
    <format dxfId="180">
      <pivotArea dataOnly="0" labelOnly="1" fieldPosition="0">
        <references count="2">
          <reference field="6" count="1" selected="0">
            <x v="1"/>
          </reference>
          <reference field="20" count="1">
            <x v="1"/>
          </reference>
        </references>
      </pivotArea>
    </format>
    <format dxfId="181">
      <pivotArea dataOnly="0" labelOnly="1" fieldPosition="0">
        <references count="2">
          <reference field="6" count="1" selected="0">
            <x v="2"/>
          </reference>
          <reference field="20" count="1">
            <x v="2"/>
          </reference>
        </references>
      </pivotArea>
    </format>
    <format dxfId="182">
      <pivotArea dataOnly="0" labelOnly="1" fieldPosition="0">
        <references count="2">
          <reference field="6" count="1" selected="0">
            <x v="3"/>
          </reference>
          <reference field="20" count="1">
            <x v="3"/>
          </reference>
        </references>
      </pivotArea>
    </format>
    <format dxfId="183">
      <pivotArea dataOnly="0" labelOnly="1" fieldPosition="0">
        <references count="2">
          <reference field="6" count="1" selected="0">
            <x v="4"/>
          </reference>
          <reference field="20" count="1">
            <x v="4"/>
          </reference>
        </references>
      </pivotArea>
    </format>
    <format dxfId="184">
      <pivotArea dataOnly="0" labelOnly="1" fieldPosition="0">
        <references count="2">
          <reference field="6" count="1" selected="0">
            <x v="5"/>
          </reference>
          <reference field="20" count="1">
            <x v="5"/>
          </reference>
        </references>
      </pivotArea>
    </format>
    <format dxfId="18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86">
      <pivotArea type="all" dataOnly="0" outline="0" fieldPosition="0"/>
    </format>
    <format dxfId="187">
      <pivotArea outline="0" collapsedLevelsAreSubtotals="1" fieldPosition="0"/>
    </format>
    <format dxfId="188">
      <pivotArea field="6" type="button" dataOnly="0" labelOnly="1" outline="0" axis="axisRow" fieldPosition="0"/>
    </format>
    <format dxfId="189">
      <pivotArea dataOnly="0" labelOnly="1" fieldPosition="0">
        <references count="1">
          <reference field="6" count="0"/>
        </references>
      </pivotArea>
    </format>
    <format dxfId="190">
      <pivotArea dataOnly="0" labelOnly="1" grandRow="1" outline="0" fieldPosition="0"/>
    </format>
    <format dxfId="191">
      <pivotArea dataOnly="0" labelOnly="1" fieldPosition="0">
        <references count="2">
          <reference field="6" count="1" selected="0">
            <x v="0"/>
          </reference>
          <reference field="20" count="1">
            <x v="0"/>
          </reference>
        </references>
      </pivotArea>
    </format>
    <format dxfId="192">
      <pivotArea dataOnly="0" labelOnly="1" fieldPosition="0">
        <references count="2">
          <reference field="6" count="1" selected="0">
            <x v="1"/>
          </reference>
          <reference field="20" count="1">
            <x v="1"/>
          </reference>
        </references>
      </pivotArea>
    </format>
    <format dxfId="193">
      <pivotArea dataOnly="0" labelOnly="1" fieldPosition="0">
        <references count="2">
          <reference field="6" count="1" selected="0">
            <x v="2"/>
          </reference>
          <reference field="20" count="1">
            <x v="2"/>
          </reference>
        </references>
      </pivotArea>
    </format>
    <format dxfId="194">
      <pivotArea dataOnly="0" labelOnly="1" fieldPosition="0">
        <references count="2">
          <reference field="6" count="1" selected="0">
            <x v="3"/>
          </reference>
          <reference field="20" count="1">
            <x v="3"/>
          </reference>
        </references>
      </pivotArea>
    </format>
    <format dxfId="195">
      <pivotArea dataOnly="0" labelOnly="1" fieldPosition="0">
        <references count="2">
          <reference field="6" count="1" selected="0">
            <x v="4"/>
          </reference>
          <reference field="20" count="1">
            <x v="4"/>
          </reference>
        </references>
      </pivotArea>
    </format>
    <format dxfId="196">
      <pivotArea dataOnly="0" labelOnly="1" fieldPosition="0">
        <references count="2">
          <reference field="6" count="1" selected="0">
            <x v="5"/>
          </reference>
          <reference field="20" count="1">
            <x v="5"/>
          </reference>
        </references>
      </pivotArea>
    </format>
    <format dxfId="19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98">
      <pivotArea type="all" dataOnly="0" outline="0" fieldPosition="0"/>
    </format>
    <format dxfId="199">
      <pivotArea outline="0" collapsedLevelsAreSubtotals="1" fieldPosition="0"/>
    </format>
    <format dxfId="200">
      <pivotArea field="6" type="button" dataOnly="0" labelOnly="1" outline="0" axis="axisRow" fieldPosition="0"/>
    </format>
    <format dxfId="201">
      <pivotArea dataOnly="0" labelOnly="1" fieldPosition="0">
        <references count="1">
          <reference field="6" count="0"/>
        </references>
      </pivotArea>
    </format>
    <format dxfId="202">
      <pivotArea dataOnly="0" labelOnly="1" grandRow="1" outline="0" fieldPosition="0"/>
    </format>
    <format dxfId="203">
      <pivotArea dataOnly="0" labelOnly="1" fieldPosition="0">
        <references count="2">
          <reference field="6" count="1" selected="0">
            <x v="0"/>
          </reference>
          <reference field="20" count="1">
            <x v="0"/>
          </reference>
        </references>
      </pivotArea>
    </format>
    <format dxfId="204">
      <pivotArea dataOnly="0" labelOnly="1" fieldPosition="0">
        <references count="2">
          <reference field="6" count="1" selected="0">
            <x v="1"/>
          </reference>
          <reference field="20" count="1">
            <x v="1"/>
          </reference>
        </references>
      </pivotArea>
    </format>
    <format dxfId="205">
      <pivotArea dataOnly="0" labelOnly="1" fieldPosition="0">
        <references count="2">
          <reference field="6" count="1" selected="0">
            <x v="2"/>
          </reference>
          <reference field="20" count="1">
            <x v="2"/>
          </reference>
        </references>
      </pivotArea>
    </format>
    <format dxfId="206">
      <pivotArea dataOnly="0" labelOnly="1" fieldPosition="0">
        <references count="2">
          <reference field="6" count="1" selected="0">
            <x v="3"/>
          </reference>
          <reference field="20" count="1">
            <x v="3"/>
          </reference>
        </references>
      </pivotArea>
    </format>
    <format dxfId="207">
      <pivotArea dataOnly="0" labelOnly="1" fieldPosition="0">
        <references count="2">
          <reference field="6" count="1" selected="0">
            <x v="4"/>
          </reference>
          <reference field="20" count="1">
            <x v="4"/>
          </reference>
        </references>
      </pivotArea>
    </format>
    <format dxfId="208">
      <pivotArea dataOnly="0" labelOnly="1" fieldPosition="0">
        <references count="2">
          <reference field="6" count="1" selected="0">
            <x v="5"/>
          </reference>
          <reference field="20" count="1">
            <x v="5"/>
          </reference>
        </references>
      </pivotArea>
    </format>
    <format dxfId="20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10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211">
      <pivotArea field="6" type="button" dataOnly="0" labelOnly="1" outline="0" axis="axisRow" fieldPosition="0"/>
    </format>
    <format dxfId="212">
      <pivotArea dataOnly="0" labelOnly="1" fieldPosition="0">
        <references count="1">
          <reference field="6" count="0"/>
        </references>
      </pivotArea>
    </format>
    <format dxfId="213">
      <pivotArea dataOnly="0" labelOnly="1" grandRow="1" outline="0" fieldPosition="0"/>
    </format>
    <format dxfId="214">
      <pivotArea dataOnly="0" labelOnly="1" fieldPosition="0">
        <references count="2">
          <reference field="6" count="1" selected="0">
            <x v="0"/>
          </reference>
          <reference field="20" count="1">
            <x v="0"/>
          </reference>
        </references>
      </pivotArea>
    </format>
    <format dxfId="215">
      <pivotArea dataOnly="0" labelOnly="1" fieldPosition="0">
        <references count="2">
          <reference field="6" count="1" selected="0">
            <x v="1"/>
          </reference>
          <reference field="20" count="1">
            <x v="1"/>
          </reference>
        </references>
      </pivotArea>
    </format>
    <format dxfId="216">
      <pivotArea dataOnly="0" labelOnly="1" fieldPosition="0">
        <references count="2">
          <reference field="6" count="1" selected="0">
            <x v="2"/>
          </reference>
          <reference field="20" count="1">
            <x v="2"/>
          </reference>
        </references>
      </pivotArea>
    </format>
    <format dxfId="217">
      <pivotArea dataOnly="0" labelOnly="1" fieldPosition="0">
        <references count="2">
          <reference field="6" count="1" selected="0">
            <x v="3"/>
          </reference>
          <reference field="20" count="1">
            <x v="3"/>
          </reference>
        </references>
      </pivotArea>
    </format>
    <format dxfId="218">
      <pivotArea dataOnly="0" labelOnly="1" fieldPosition="0">
        <references count="2">
          <reference field="6" count="1" selected="0">
            <x v="4"/>
          </reference>
          <reference field="20" count="1">
            <x v="4"/>
          </reference>
        </references>
      </pivotArea>
    </format>
    <format dxfId="219">
      <pivotArea dataOnly="0" labelOnly="1" fieldPosition="0">
        <references count="2">
          <reference field="6" count="1" selected="0">
            <x v="5"/>
          </reference>
          <reference field="20" count="1">
            <x v="5"/>
          </reference>
        </references>
      </pivotArea>
    </format>
    <format dxfId="22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21">
      <pivotArea type="all" dataOnly="0" outline="0" fieldPosition="0"/>
    </format>
    <format dxfId="222">
      <pivotArea outline="0" collapsedLevelsAreSubtotals="1" fieldPosition="0"/>
    </format>
    <format dxfId="223">
      <pivotArea field="6" type="button" dataOnly="0" labelOnly="1" outline="0" axis="axisRow" fieldPosition="0"/>
    </format>
    <format dxfId="224">
      <pivotArea dataOnly="0" labelOnly="1" fieldPosition="0">
        <references count="1">
          <reference field="6" count="0"/>
        </references>
      </pivotArea>
    </format>
    <format dxfId="225">
      <pivotArea dataOnly="0" labelOnly="1" grandRow="1" outline="0" fieldPosition="0"/>
    </format>
    <format dxfId="226">
      <pivotArea dataOnly="0" labelOnly="1" fieldPosition="0">
        <references count="2">
          <reference field="6" count="1" selected="0">
            <x v="0"/>
          </reference>
          <reference field="20" count="1">
            <x v="0"/>
          </reference>
        </references>
      </pivotArea>
    </format>
    <format dxfId="227">
      <pivotArea dataOnly="0" labelOnly="1" fieldPosition="0">
        <references count="2">
          <reference field="6" count="1" selected="0">
            <x v="1"/>
          </reference>
          <reference field="20" count="1">
            <x v="1"/>
          </reference>
        </references>
      </pivotArea>
    </format>
    <format dxfId="228">
      <pivotArea dataOnly="0" labelOnly="1" fieldPosition="0">
        <references count="2">
          <reference field="6" count="1" selected="0">
            <x v="2"/>
          </reference>
          <reference field="20" count="1">
            <x v="2"/>
          </reference>
        </references>
      </pivotArea>
    </format>
    <format dxfId="229">
      <pivotArea dataOnly="0" labelOnly="1" fieldPosition="0">
        <references count="2">
          <reference field="6" count="1" selected="0">
            <x v="3"/>
          </reference>
          <reference field="20" count="1">
            <x v="3"/>
          </reference>
        </references>
      </pivotArea>
    </format>
    <format dxfId="230">
      <pivotArea dataOnly="0" labelOnly="1" fieldPosition="0">
        <references count="2">
          <reference field="6" count="1" selected="0">
            <x v="4"/>
          </reference>
          <reference field="20" count="1">
            <x v="4"/>
          </reference>
        </references>
      </pivotArea>
    </format>
    <format dxfId="231">
      <pivotArea dataOnly="0" labelOnly="1" fieldPosition="0">
        <references count="2">
          <reference field="6" count="1" selected="0">
            <x v="5"/>
          </reference>
          <reference field="20" count="1">
            <x v="5"/>
          </reference>
        </references>
      </pivotArea>
    </format>
    <format dxfId="23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33">
      <pivotArea type="all" dataOnly="0" outline="0" fieldPosition="0"/>
    </format>
    <format dxfId="234">
      <pivotArea outline="0" collapsedLevelsAreSubtotals="1" fieldPosition="0"/>
    </format>
    <format dxfId="235">
      <pivotArea field="6" type="button" dataOnly="0" labelOnly="1" outline="0" axis="axisRow" fieldPosition="0"/>
    </format>
    <format dxfId="236">
      <pivotArea dataOnly="0" labelOnly="1" fieldPosition="0">
        <references count="1">
          <reference field="6" count="0"/>
        </references>
      </pivotArea>
    </format>
    <format dxfId="237">
      <pivotArea dataOnly="0" labelOnly="1" grandRow="1" outline="0" fieldPosition="0"/>
    </format>
    <format dxfId="238">
      <pivotArea dataOnly="0" labelOnly="1" fieldPosition="0">
        <references count="2">
          <reference field="6" count="1" selected="0">
            <x v="0"/>
          </reference>
          <reference field="20" count="1">
            <x v="0"/>
          </reference>
        </references>
      </pivotArea>
    </format>
    <format dxfId="239">
      <pivotArea dataOnly="0" labelOnly="1" fieldPosition="0">
        <references count="2">
          <reference field="6" count="1" selected="0">
            <x v="1"/>
          </reference>
          <reference field="20" count="1">
            <x v="1"/>
          </reference>
        </references>
      </pivotArea>
    </format>
    <format dxfId="240">
      <pivotArea dataOnly="0" labelOnly="1" fieldPosition="0">
        <references count="2">
          <reference field="6" count="1" selected="0">
            <x v="2"/>
          </reference>
          <reference field="20" count="1">
            <x v="2"/>
          </reference>
        </references>
      </pivotArea>
    </format>
    <format dxfId="241">
      <pivotArea dataOnly="0" labelOnly="1" fieldPosition="0">
        <references count="2">
          <reference field="6" count="1" selected="0">
            <x v="3"/>
          </reference>
          <reference field="20" count="1">
            <x v="3"/>
          </reference>
        </references>
      </pivotArea>
    </format>
    <format dxfId="242">
      <pivotArea dataOnly="0" labelOnly="1" fieldPosition="0">
        <references count="2">
          <reference field="6" count="1" selected="0">
            <x v="4"/>
          </reference>
          <reference field="20" count="1">
            <x v="4"/>
          </reference>
        </references>
      </pivotArea>
    </format>
    <format dxfId="243">
      <pivotArea dataOnly="0" labelOnly="1" fieldPosition="0">
        <references count="2">
          <reference field="6" count="1" selected="0">
            <x v="5"/>
          </reference>
          <reference field="20" count="1">
            <x v="5"/>
          </reference>
        </references>
      </pivotArea>
    </format>
    <format dxfId="24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45">
      <pivotArea type="all" dataOnly="0" outline="0" fieldPosition="0"/>
    </format>
    <format dxfId="246">
      <pivotArea outline="0" collapsedLevelsAreSubtotals="1" fieldPosition="0"/>
    </format>
    <format dxfId="247">
      <pivotArea field="6" type="button" dataOnly="0" labelOnly="1" outline="0" axis="axisRow" fieldPosition="0"/>
    </format>
    <format dxfId="248">
      <pivotArea dataOnly="0" labelOnly="1" fieldPosition="0">
        <references count="1">
          <reference field="6" count="0"/>
        </references>
      </pivotArea>
    </format>
    <format dxfId="249">
      <pivotArea dataOnly="0" labelOnly="1" grandRow="1" outline="0" fieldPosition="0"/>
    </format>
    <format dxfId="250">
      <pivotArea dataOnly="0" labelOnly="1" fieldPosition="0">
        <references count="2">
          <reference field="6" count="1" selected="0">
            <x v="0"/>
          </reference>
          <reference field="20" count="1">
            <x v="0"/>
          </reference>
        </references>
      </pivotArea>
    </format>
    <format dxfId="251">
      <pivotArea dataOnly="0" labelOnly="1" fieldPosition="0">
        <references count="2">
          <reference field="6" count="1" selected="0">
            <x v="1"/>
          </reference>
          <reference field="20" count="1">
            <x v="1"/>
          </reference>
        </references>
      </pivotArea>
    </format>
    <format dxfId="252">
      <pivotArea dataOnly="0" labelOnly="1" fieldPosition="0">
        <references count="2">
          <reference field="6" count="1" selected="0">
            <x v="2"/>
          </reference>
          <reference field="20" count="1">
            <x v="2"/>
          </reference>
        </references>
      </pivotArea>
    </format>
    <format dxfId="253">
      <pivotArea dataOnly="0" labelOnly="1" fieldPosition="0">
        <references count="2">
          <reference field="6" count="1" selected="0">
            <x v="3"/>
          </reference>
          <reference field="20" count="1">
            <x v="3"/>
          </reference>
        </references>
      </pivotArea>
    </format>
    <format dxfId="254">
      <pivotArea dataOnly="0" labelOnly="1" fieldPosition="0">
        <references count="2">
          <reference field="6" count="1" selected="0">
            <x v="4"/>
          </reference>
          <reference field="20" count="1">
            <x v="4"/>
          </reference>
        </references>
      </pivotArea>
    </format>
    <format dxfId="255">
      <pivotArea dataOnly="0" labelOnly="1" fieldPosition="0">
        <references count="2">
          <reference field="6" count="1" selected="0">
            <x v="5"/>
          </reference>
          <reference field="20" count="1">
            <x v="5"/>
          </reference>
        </references>
      </pivotArea>
    </format>
    <format dxfId="25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57">
      <pivotArea outline="0" collapsedLevelsAreSubtotals="1" fieldPosition="0"/>
    </format>
    <format dxfId="25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59">
      <pivotArea dataOnly="0" labelOnly="1" grandRow="1" outline="0" fieldPosition="0"/>
    </format>
  </formats>
  <pivotTableStyleInfo name="PivotStyleDark2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6:AE46" totalsRowShown="0" headerRowDxfId="154" dataDxfId="153">
  <autoFilter ref="A6:AE46" xr:uid="{00000000-0009-0000-0100-000002000000}"/>
  <tableColumns count="31">
    <tableColumn id="34" xr3:uid="{00000000-0010-0000-0000-000022000000}" name="ID" dataDxfId="152"/>
    <tableColumn id="3" xr3:uid="{00000000-0010-0000-0000-000003000000}" name="Surv_type" dataDxfId="151"/>
    <tableColumn id="2" xr3:uid="{00000000-0010-0000-0000-000002000000}" name="Site_type" dataDxfId="150"/>
    <tableColumn id="6" xr3:uid="{00000000-0010-0000-0000-000006000000}" name="Pop_type" dataDxfId="149"/>
    <tableColumn id="61" xr3:uid="{00000000-0010-0000-0000-00003D000000}" name="Area_pop" dataDxfId="148"/>
    <tableColumn id="47" xr3:uid="{00000000-0010-0000-0000-00002F000000}" name="Jan_scrn" dataDxfId="147"/>
    <tableColumn id="28" xr3:uid="{00000000-0010-0000-0000-00001C000000}" name="Jan_cases" dataDxfId="146"/>
    <tableColumn id="48" xr3:uid="{00000000-0010-0000-0000-000030000000}" name="Feb_scrn" dataDxfId="145"/>
    <tableColumn id="44" xr3:uid="{00000000-0010-0000-0000-00002C000000}" name="Feb_cases" dataDxfId="144"/>
    <tableColumn id="49" xr3:uid="{00000000-0010-0000-0000-000031000000}" name="Mar_scrn" dataDxfId="143"/>
    <tableColumn id="43" xr3:uid="{00000000-0010-0000-0000-00002B000000}" name="Mar_cases" dataDxfId="142"/>
    <tableColumn id="50" xr3:uid="{00000000-0010-0000-0000-000032000000}" name="Apr_scrn" dataDxfId="141"/>
    <tableColumn id="42" xr3:uid="{00000000-0010-0000-0000-00002A000000}" name="Apr_cases" dataDxfId="140"/>
    <tableColumn id="41" xr3:uid="{00000000-0010-0000-0000-000029000000}" name="May_scrn" dataDxfId="139"/>
    <tableColumn id="51" xr3:uid="{00000000-0010-0000-0000-000033000000}" name="May_cases" dataDxfId="138"/>
    <tableColumn id="40" xr3:uid="{00000000-0010-0000-0000-000028000000}" name="Jun_scrn" dataDxfId="137"/>
    <tableColumn id="52" xr3:uid="{00000000-0010-0000-0000-000034000000}" name="Jun_cases" dataDxfId="136"/>
    <tableColumn id="39" xr3:uid="{00000000-0010-0000-0000-000027000000}" name="Jul_scrn" dataDxfId="135"/>
    <tableColumn id="53" xr3:uid="{00000000-0010-0000-0000-000035000000}" name="Jul_cases" dataDxfId="134"/>
    <tableColumn id="38" xr3:uid="{00000000-0010-0000-0000-000026000000}" name="Aug_scrn" dataDxfId="133"/>
    <tableColumn id="54" xr3:uid="{00000000-0010-0000-0000-000036000000}" name="Aug_cases" dataDxfId="132"/>
    <tableColumn id="37" xr3:uid="{00000000-0010-0000-0000-000025000000}" name="Sept_scrn" dataDxfId="131"/>
    <tableColumn id="55" xr3:uid="{00000000-0010-0000-0000-000037000000}" name="Sept_cases" dataDxfId="130"/>
    <tableColumn id="36" xr3:uid="{00000000-0010-0000-0000-000024000000}" name="Oct_scrn" dataDxfId="129"/>
    <tableColumn id="56" xr3:uid="{00000000-0010-0000-0000-000038000000}" name="Oct_cases" dataDxfId="128"/>
    <tableColumn id="35" xr3:uid="{00000000-0010-0000-0000-000023000000}" name="Nov_scrn" dataDxfId="127"/>
    <tableColumn id="57" xr3:uid="{00000000-0010-0000-0000-000039000000}" name="Nov_cases" dataDxfId="126"/>
    <tableColumn id="45" xr3:uid="{00000000-0010-0000-0000-00002D000000}" name="Dec_scrn" dataDxfId="125"/>
    <tableColumn id="59" xr3:uid="{00000000-0010-0000-0000-00003B000000}" name="Dec_cases" dataDxfId="124"/>
    <tableColumn id="9" xr3:uid="{00000000-0010-0000-0000-000009000000}" name="Total_scrn" dataDxfId="123">
      <calculatedColumnFormula>SUM(Table2[[#This Row],[Jan_scrn]]+Table2[[#This Row],[Feb_scrn]]+Table2[[#This Row],[Mar_scrn]]+Table2[[#This Row],[Apr_scrn]]+Table2[[#This Row],[May_scrn]]+Table2[[#This Row],[Jun_scrn]]+Table2[[#This Row],[Jul_scrn]]+Table2[[#This Row],[Aug_scrn]]+Table2[[#This Row],[Sept_scrn]]+Table2[[#This Row],[Oct_scrn]]+Table2[[#This Row],[Nov_scrn]]+Table2[[#This Row],[Dec_scrn]])</calculatedColumnFormula>
    </tableColumn>
    <tableColumn id="60" xr3:uid="{00000000-0010-0000-0000-00003C000000}" name="Total_cases" dataDxfId="122">
      <calculatedColumnFormula>SUM(Table2[[#This Row],[Jan_cases]]+Table2[[#This Row],[Feb_cases]]+Table2[[#This Row],[Mar_cases]]+Table2[[#This Row],[Apr_cases]]+Table2[[#This Row],[May_cases]]+Table2[[#This Row],[Jun_cases]]+Table2[[#This Row],[Jul_cases]]+Table2[[#This Row],[Aug_cases]]+Table2[[#This Row],[Sept_cases]]+Table2[[#This Row],[Oct_cases]]+Table2[[#This Row],[Nov_cases]]+Table2[[#This Row],[Dec_cases]])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25" displayName="Table25" ref="A6:AQ45" totalsRowShown="0" headerRowDxfId="121" dataDxfId="120">
  <autoFilter ref="A6:AQ45" xr:uid="{00000000-0009-0000-0100-000004000000}"/>
  <tableColumns count="43">
    <tableColumn id="34" xr3:uid="{00000000-0010-0000-0100-000022000000}" name="ID" dataDxfId="119"/>
    <tableColumn id="64" xr3:uid="{00000000-0010-0000-0100-000040000000}" name="Site_type" dataDxfId="118"/>
    <tableColumn id="6" xr3:uid="{00000000-0010-0000-0100-000006000000}" name="Pop_type" dataDxfId="117"/>
    <tableColumn id="9" xr3:uid="{00000000-0010-0000-0100-000009000000}" name="Area_pop" dataDxfId="116"/>
    <tableColumn id="28" xr3:uid="{00000000-0010-0000-0100-00001C000000}" name="Jan_scrn" dataDxfId="115"/>
    <tableColumn id="65" xr3:uid="{00000000-0010-0000-0100-000041000000}" name="Jan_fev" dataDxfId="114"/>
    <tableColumn id="44" xr3:uid="{00000000-0010-0000-0100-00002C000000}" name="Jan_cases" dataDxfId="113"/>
    <tableColumn id="43" xr3:uid="{00000000-0010-0000-0100-00002B000000}" name="Feb_scrn" dataDxfId="112"/>
    <tableColumn id="66" xr3:uid="{00000000-0010-0000-0100-000042000000}" name="Feb_fev" dataDxfId="111"/>
    <tableColumn id="42" xr3:uid="{00000000-0010-0000-0100-00002A000000}" name="Feb_cases" dataDxfId="110"/>
    <tableColumn id="41" xr3:uid="{00000000-0010-0000-0100-000029000000}" name="Mar_scrn" dataDxfId="109"/>
    <tableColumn id="67" xr3:uid="{00000000-0010-0000-0100-000043000000}" name="Mar_fev" dataDxfId="108"/>
    <tableColumn id="40" xr3:uid="{00000000-0010-0000-0100-000028000000}" name="Mar_cases" dataDxfId="107"/>
    <tableColumn id="39" xr3:uid="{00000000-0010-0000-0100-000027000000}" name="Apr_scrn" dataDxfId="106"/>
    <tableColumn id="68" xr3:uid="{00000000-0010-0000-0100-000044000000}" name="Apr_fev" dataDxfId="105"/>
    <tableColumn id="38" xr3:uid="{00000000-0010-0000-0100-000026000000}" name="Apr_cases" dataDxfId="104"/>
    <tableColumn id="37" xr3:uid="{00000000-0010-0000-0100-000025000000}" name="May_scrn" dataDxfId="103"/>
    <tableColumn id="69" xr3:uid="{00000000-0010-0000-0100-000045000000}" name="May_fev" dataDxfId="102"/>
    <tableColumn id="36" xr3:uid="{00000000-0010-0000-0100-000024000000}" name="May_cases" dataDxfId="101"/>
    <tableColumn id="35" xr3:uid="{00000000-0010-0000-0100-000023000000}" name="Jun_scrn" dataDxfId="100"/>
    <tableColumn id="70" xr3:uid="{00000000-0010-0000-0100-000046000000}" name="Jun_fev" dataDxfId="99"/>
    <tableColumn id="45" xr3:uid="{00000000-0010-0000-0100-00002D000000}" name="Jun_cases" dataDxfId="98"/>
    <tableColumn id="49" xr3:uid="{00000000-0010-0000-0100-000031000000}" name="Jul_scrn" dataDxfId="97"/>
    <tableColumn id="71" xr3:uid="{00000000-0010-0000-0100-000047000000}" name="Jul_fev" dataDxfId="96"/>
    <tableColumn id="50" xr3:uid="{00000000-0010-0000-0100-000032000000}" name="Jul_cases" dataDxfId="95"/>
    <tableColumn id="51" xr3:uid="{00000000-0010-0000-0100-000033000000}" name="Aug_scrn" dataDxfId="94"/>
    <tableColumn id="72" xr3:uid="{00000000-0010-0000-0100-000048000000}" name="Aug_fev" dataDxfId="93"/>
    <tableColumn id="52" xr3:uid="{00000000-0010-0000-0100-000034000000}" name="Aug_cases" dataDxfId="92"/>
    <tableColumn id="53" xr3:uid="{00000000-0010-0000-0100-000035000000}" name="Sept_scrn" dataDxfId="91"/>
    <tableColumn id="73" xr3:uid="{00000000-0010-0000-0100-000049000000}" name="Sept_fev" dataDxfId="90"/>
    <tableColumn id="54" xr3:uid="{00000000-0010-0000-0100-000036000000}" name="Sept_cases" dataDxfId="89"/>
    <tableColumn id="55" xr3:uid="{00000000-0010-0000-0100-000037000000}" name="Oct_scrn" dataDxfId="88"/>
    <tableColumn id="74" xr3:uid="{00000000-0010-0000-0100-00004A000000}" name="Oct_fev" dataDxfId="87"/>
    <tableColumn id="56" xr3:uid="{00000000-0010-0000-0100-000038000000}" name="Oct_cases" dataDxfId="86"/>
    <tableColumn id="57" xr3:uid="{00000000-0010-0000-0100-000039000000}" name="Nov_scrn" dataDxfId="85"/>
    <tableColumn id="75" xr3:uid="{00000000-0010-0000-0100-00004B000000}" name="Nov_fev" dataDxfId="84"/>
    <tableColumn id="58" xr3:uid="{00000000-0010-0000-0100-00003A000000}" name="Nov_cases" dataDxfId="83"/>
    <tableColumn id="59" xr3:uid="{00000000-0010-0000-0100-00003B000000}" name="Dec_scrn" dataDxfId="82"/>
    <tableColumn id="76" xr3:uid="{00000000-0010-0000-0100-00004C000000}" name="Dec_fev" dataDxfId="81"/>
    <tableColumn id="60" xr3:uid="{00000000-0010-0000-0100-00003C000000}" name="Dec_cases" dataDxfId="80"/>
    <tableColumn id="61" xr3:uid="{00000000-0010-0000-0100-00003D000000}" name="Total_scrn" dataDxfId="79">
      <calculatedColumnFormula>SUM(Table25[[#This Row],[Jan_scrn]]+Table25[[#This Row],[Feb_scrn]]+Table25[[#This Row],[Mar_scrn]]+Table25[[#This Row],[Apr_scrn]]+Table25[[#This Row],[May_scrn]]+Table25[[#This Row],[Jun_scrn]]+Table25[[#This Row],[Jul_scrn]]+Table25[[#This Row],[Aug_scrn]]+Table25[[#This Row],[Sept_scrn]]+Table25[[#This Row],[Oct_scrn]]+Table25[[#This Row],[Nov_scrn]]+Table25[[#This Row],[Dec_scrn]])</calculatedColumnFormula>
    </tableColumn>
    <tableColumn id="77" xr3:uid="{00000000-0010-0000-0100-00004D000000}" name="Total_fev" dataDxfId="78">
      <calculatedColumnFormula>SUM(Table25[[#This Row],[Jan_fev]]+Table25[[#This Row],[Feb_fev]]+Table25[[#This Row],[Mar_fev]]+Table25[[#This Row],[Apr_fev]]+Table25[[#This Row],[May_fev]]+Table25[[#This Row],[Jun_fev]]+Table25[[#This Row],[Jul_fev]]+Table25[[#This Row],[Aug_fev]]+Table25[[#This Row],[Sept_fev]]+Table25[[#This Row],[Oct_fev]]+Table25[[#This Row],[Nov_fev]]+Table25[[#This Row],[Dec_fev]])</calculatedColumnFormula>
    </tableColumn>
    <tableColumn id="62" xr3:uid="{00000000-0010-0000-0100-00003E000000}" name="Total_cases" dataDxfId="77">
      <calculatedColumnFormula>SUM(Table25[[#This Row],[Jan_cases]]+Table25[[#This Row],[Feb_cases]]+Table25[[#This Row],[Mar_cases]]+Table25[[#This Row],[Apr_cases]]+Table25[[#This Row],[May_cases]]+Table25[[#This Row],[Jun_cases]]+Table25[[#This Row],[Jul_cases]]+Table25[[#This Row],[Aug_cases]]+Table25[[#This Row],[Sept_cases]]+Table25[[#This Row],[Oct_cases]]+Table25[[#This Row],[Nov_cases]]+Table25[[#This Row],[Dec_cases]])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e16756" displayName="Table16756" ref="A2:AL62" totalsRowShown="0" headerRowDxfId="76" dataDxfId="75" headerRowBorderDxfId="74">
  <autoFilter ref="A2:AL62" xr:uid="{00000000-0009-0000-0100-000007000000}"/>
  <tableColumns count="38">
    <tableColumn id="1" xr3:uid="{00000000-0010-0000-0200-000001000000}" name="ID" dataDxfId="73"/>
    <tableColumn id="2" xr3:uid="{00000000-0010-0000-0200-000002000000}" name="Date" dataDxfId="72"/>
    <tableColumn id="14" xr3:uid="{00000000-0010-0000-0200-00000E000000}" name="Year" dataDxfId="71"/>
    <tableColumn id="3" xr3:uid="{00000000-0010-0000-0200-000003000000}" name="Age" dataDxfId="70"/>
    <tableColumn id="22" xr3:uid="{00000000-0010-0000-0200-000016000000}" name="Sex" dataDxfId="69"/>
    <tableColumn id="4" xr3:uid="{00000000-0010-0000-0200-000004000000}" name="Province" dataDxfId="68"/>
    <tableColumn id="5" xr3:uid="{00000000-0010-0000-0200-000005000000}" name="District" dataDxfId="67"/>
    <tableColumn id="32" xr3:uid="{00000000-0010-0000-0200-000020000000}" name="Sub-district" dataDxfId="66"/>
    <tableColumn id="31" xr3:uid="{00000000-0010-0000-0200-00001F000000}" name="Village" dataDxfId="65"/>
    <tableColumn id="23" xr3:uid="{00000000-0010-0000-0200-000017000000}" name="Px_residence" dataDxfId="64"/>
    <tableColumn id="6" xr3:uid="{00000000-0010-0000-0200-000006000000}" name="Surv_type" dataDxfId="63"/>
    <tableColumn id="33" xr3:uid="{00000000-0010-0000-0200-000021000000}" name="Tested" dataDxfId="62"/>
    <tableColumn id="7" xr3:uid="{00000000-0010-0000-0200-000007000000}" name="Test_res" dataDxfId="61"/>
    <tableColumn id="8" xr3:uid="{00000000-0010-0000-0200-000008000000}" name="Species" dataDxfId="60"/>
    <tableColumn id="9" xr3:uid="{00000000-0010-0000-0200-000009000000}" name="Dx_method" dataDxfId="59"/>
    <tableColumn id="24" xr3:uid="{00000000-0010-0000-0200-000018000000}" name="Fever_hist" dataDxfId="58"/>
    <tableColumn id="12" xr3:uid="{00000000-0010-0000-0200-00000C000000}" name="Tx" dataDxfId="57"/>
    <tableColumn id="13" xr3:uid="{00000000-0010-0000-0200-00000D000000}" name="NP_tx" dataDxfId="56"/>
    <tableColumn id="18" xr3:uid="{00000000-0010-0000-0200-000012000000}" name="Referral_up" dataDxfId="55"/>
    <tableColumn id="15" xr3:uid="{00000000-0010-0000-0200-00000F000000}" name="Death" dataDxfId="54"/>
    <tableColumn id="19" xr3:uid="{00000000-0010-0000-0200-000013000000}" name="District_pop" dataDxfId="53">
      <calculatedColumnFormula>IF(G3="A", 10000, IF(G3="B",20000,IF(G3="C",30000,IF(G3="D",40000,IF(G3="E",50000,IF(G3="F",60000))))))</calculatedColumnFormula>
    </tableColumn>
    <tableColumn id="16" xr3:uid="{00000000-0010-0000-0200-000010000000}" name="Nationality" dataDxfId="52"/>
    <tableColumn id="10" xr3:uid="{00000000-0010-0000-0200-00000A000000}" name="Local" dataDxfId="51"/>
    <tableColumn id="17" xr3:uid="{00000000-0010-0000-0200-000011000000}" name="Imported" dataDxfId="50"/>
    <tableColumn id="11" xr3:uid="{00000000-0010-0000-0200-00000B000000}" name="Recent_travel" dataDxfId="49"/>
    <tableColumn id="25" xr3:uid="{00000000-0010-0000-0200-000019000000}" name="Travel_dest" dataDxfId="48"/>
    <tableColumn id="21" xr3:uid="{00000000-0010-0000-0200-000015000000}" name="Date_dep" dataDxfId="47"/>
    <tableColumn id="20" xr3:uid="{00000000-0010-0000-0200-000014000000}" name="Date_ret" dataDxfId="46"/>
    <tableColumn id="26" xr3:uid="{00000000-0010-0000-0200-00001A000000}" name="Prev" dataDxfId="45"/>
    <tableColumn id="27" xr3:uid="{00000000-0010-0000-0200-00001B000000}" name="IRS" dataDxfId="44"/>
    <tableColumn id="28" xr3:uid="{00000000-0010-0000-0200-00001C000000}" name="Net_res" dataDxfId="43"/>
    <tableColumn id="29" xr3:uid="{00000000-0010-0000-0200-00001D000000}" name="Net_trav" dataDxfId="42"/>
    <tableColumn id="30" xr3:uid="{00000000-0010-0000-0200-00001E000000}" name="Occupation" dataDxfId="41"/>
    <tableColumn id="34" xr3:uid="{00000000-0010-0000-0200-000022000000}" name="Dist_dx" dataDxfId="40"/>
    <tableColumn id="35" xr3:uid="{00000000-0010-0000-0200-000023000000}" name="HF_dx" dataDxfId="39"/>
    <tableColumn id="36" xr3:uid="{00000000-0010-0000-0200-000024000000}" name="Dist_res" dataDxfId="38"/>
    <tableColumn id="37" xr3:uid="{00000000-0010-0000-0200-000025000000}" name="Constituency_res" dataDxfId="37"/>
    <tableColumn id="38" xr3:uid="{00000000-0010-0000-0200-000026000000}" name="Village_res" dataDxfId="3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le1" displayName="Table1" ref="A8:B11" totalsRowShown="0" headerRowDxfId="35" dataDxfId="34">
  <autoFilter ref="A8:B11" xr:uid="{00000000-0009-0000-0100-000001000000}"/>
  <tableColumns count="2">
    <tableColumn id="7" xr3:uid="{00000000-0010-0000-0300-000007000000}" name="Surveillance Type" dataDxfId="33"/>
    <tableColumn id="1" xr3:uid="{00000000-0010-0000-0300-000001000000}" name="Proportion of positive cases from screened population" dataDxfId="32">
      <calculatedColumnFormula>C3/B3</calculatedColumnFormula>
    </tableColumn>
  </tableColumns>
  <tableStyleInfo name="TableStyleMedium2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le14" displayName="Table14" ref="F47:G48" totalsRowShown="0" headerRowDxfId="31" dataDxfId="30">
  <autoFilter ref="F47:G48" xr:uid="{00000000-0009-0000-0100-000003000000}"/>
  <tableColumns count="2">
    <tableColumn id="7" xr3:uid="{00000000-0010-0000-0400-000007000000}" name="Surveillance Type" dataDxfId="29"/>
    <tableColumn id="1" xr3:uid="{00000000-0010-0000-0400-000001000000}" name="Proportion of positive cases from screened population" dataDxfId="28">
      <calculatedColumnFormula>GETPIVOTDATA("Total cases",$A$47)/GETPIVOTDATA("Total screened",$A$47)</calculatedColumnFormula>
    </tableColumn>
  </tableColumns>
  <tableStyleInfo name="TableStyleMedium2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e5" displayName="Table5" ref="A14:E26" totalsRowShown="0" headerRowDxfId="27" dataDxfId="26" totalsRowDxfId="25">
  <autoFilter ref="A14:E26" xr:uid="{00000000-0009-0000-0100-000005000000}"/>
  <tableColumns count="5">
    <tableColumn id="1" xr3:uid="{00000000-0010-0000-0500-000001000000}" name="Month" dataDxfId="23" totalsRowDxfId="24"/>
    <tableColumn id="2" xr3:uid="{00000000-0010-0000-0500-000002000000}" name="RACD" dataDxfId="21" totalsRowDxfId="22"/>
    <tableColumn id="3" xr3:uid="{00000000-0010-0000-0500-000003000000}" name="Case Investigation" dataDxfId="19" totalsRowDxfId="20"/>
    <tableColumn id="4" xr3:uid="{00000000-0010-0000-0500-000004000000}" name="RACD " dataDxfId="17" totalsRowDxfId="18">
      <calculatedColumnFormula>$B15/(SUMIF(Table2[Surv_type], "*"&amp;Table5[[#Headers],[RACD]]&amp;"*", Table2[Area_pop]))</calculatedColumnFormula>
    </tableColumn>
    <tableColumn id="5" xr3:uid="{00000000-0010-0000-0500-000005000000}" name="Case Investigation " dataDxfId="15" totalsRowDxfId="16">
      <calculatedColumnFormula>$C15/(SUMIF(Table2[Surv_type], "*"&amp;Table5[[#Headers],[Case Investigation]]&amp;"*", Table2[Area_pop]))</calculatedColumnFormula>
    </tableColumn>
  </tableColumns>
  <tableStyleInfo name="TableStyleMedium2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le57" displayName="Table57" ref="A62:C74" totalsRowShown="0" headerRowDxfId="14" dataDxfId="13">
  <autoFilter ref="A62:C74" xr:uid="{00000000-0009-0000-0100-000006000000}"/>
  <tableColumns count="3">
    <tableColumn id="1" xr3:uid="{00000000-0010-0000-0600-000001000000}" name="Month" dataDxfId="11" totalsRowDxfId="12"/>
    <tableColumn id="2" xr3:uid="{00000000-0010-0000-0600-000002000000}" name="Total screened " dataDxfId="9" totalsRowDxfId="10">
      <calculatedColumnFormula>SUMIF('RACD &amp; Case Investigation'!Q7:Q1321,"*"&amp;Table57[[#Headers],[Total screened ]]&amp;"*",'RACD &amp; Case Investigation'!U7:U1321)</calculatedColumnFormula>
    </tableColumn>
    <tableColumn id="3" xr3:uid="{00000000-0010-0000-0600-000003000000}" name="Screening coverage " dataDxfId="7" totalsRowDxfId="8">
      <calculatedColumnFormula>Table57[[#This Row],[Total screened ]]/SUM(Table25[Area_pop])</calculatedColumnFormula>
    </tableColumn>
  </tableColumns>
  <tableStyleInfo name="TableStyleMedium2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911" displayName="Table911" ref="A96:E107" totalsRowShown="0" headerRowDxfId="6" dataDxfId="5">
  <autoFilter ref="A96:E107" xr:uid="{00000000-0009-0000-0100-000008000000}"/>
  <tableColumns count="5">
    <tableColumn id="5" xr3:uid="{00000000-0010-0000-0700-000005000000}" name="District" dataDxfId="4"/>
    <tableColumn id="1" xr3:uid="{00000000-0010-0000-0700-000001000000}" name="Parasite prevalence" dataDxfId="3"/>
    <tableColumn id="2" xr3:uid="{00000000-0010-0000-0700-000002000000}" name="API" dataDxfId="2"/>
    <tableColumn id="3" xr3:uid="{00000000-0010-0000-0700-000003000000}" name="Proportion receiving first-line treatment" dataDxfId="1">
      <calculatedColumnFormula>GETPIVOTDATA("Treated per national guidelines",$A$81,"District","A")/GETPIVOTDATA("Cases",$A$81,"District","A")</calculatedColumnFormula>
    </tableColumn>
    <tableColumn id="4" xr3:uid="{00000000-0010-0000-0700-000004000000}" name="Malaria mortality rate" dataDxfId="0">
      <calculatedColumnFormula>GETPIVOTDATA("Dead",$H$48,"District","A")/GETPIVOTDATA("Cases",$H$48,"District","A")</calculatedColumnFormula>
    </tableColumn>
  </tableColumns>
  <tableStyleInfo name="PivotStyleDark2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3.bin"/><Relationship Id="rId12" Type="http://schemas.openxmlformats.org/officeDocument/2006/relationships/table" Target="../tables/table8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table" Target="../tables/table7.xml"/><Relationship Id="rId5" Type="http://schemas.openxmlformats.org/officeDocument/2006/relationships/pivotTable" Target="../pivotTables/pivotTable5.xml"/><Relationship Id="rId10" Type="http://schemas.openxmlformats.org/officeDocument/2006/relationships/table" Target="../tables/table6.xml"/><Relationship Id="rId4" Type="http://schemas.openxmlformats.org/officeDocument/2006/relationships/pivotTable" Target="../pivotTables/pivotTable4.xml"/><Relationship Id="rId9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workbookViewId="0">
      <selection activeCell="H10" sqref="H10"/>
    </sheetView>
  </sheetViews>
  <sheetFormatPr defaultColWidth="8.85546875" defaultRowHeight="14.45"/>
  <cols>
    <col min="1" max="7" width="8.85546875" style="6"/>
    <col min="8" max="8" width="80.7109375" style="6" customWidth="1"/>
    <col min="9" max="16384" width="8.85546875" style="6"/>
  </cols>
  <sheetData>
    <row r="1" spans="1:16" ht="22.9">
      <c r="A1" s="21" t="s">
        <v>0</v>
      </c>
      <c r="B1" s="22"/>
      <c r="C1" s="22"/>
    </row>
    <row r="2" spans="1:16" ht="8.4499999999999993" customHeight="1">
      <c r="A2" s="21"/>
      <c r="B2" s="22"/>
      <c r="C2" s="22"/>
    </row>
    <row r="3" spans="1:16">
      <c r="A3" s="22" t="s">
        <v>1</v>
      </c>
      <c r="B3" s="23"/>
      <c r="C3" s="23"/>
    </row>
    <row r="4" spans="1:16" ht="21">
      <c r="A4" s="24" t="s">
        <v>2</v>
      </c>
      <c r="B4" s="23"/>
      <c r="C4" s="23"/>
    </row>
    <row r="5" spans="1:16">
      <c r="A5" s="22" t="s">
        <v>3</v>
      </c>
      <c r="B5" s="23"/>
      <c r="C5" s="23"/>
    </row>
    <row r="6" spans="1:16">
      <c r="A6" s="23"/>
      <c r="B6" s="23"/>
      <c r="C6" s="23"/>
    </row>
    <row r="7" spans="1:16">
      <c r="A7" s="23" t="s">
        <v>4</v>
      </c>
      <c r="B7" s="23"/>
      <c r="C7" s="23"/>
    </row>
    <row r="8" spans="1:16">
      <c r="A8" s="147" t="s">
        <v>5</v>
      </c>
      <c r="B8" s="147"/>
      <c r="C8" s="147"/>
      <c r="D8" s="147"/>
      <c r="E8" s="147"/>
      <c r="F8" s="147"/>
      <c r="G8" s="147"/>
      <c r="H8" s="147"/>
      <c r="I8" s="25"/>
      <c r="J8" s="25"/>
      <c r="K8" s="25"/>
      <c r="L8" s="25"/>
      <c r="M8" s="25"/>
      <c r="N8" s="25"/>
      <c r="O8" s="25"/>
      <c r="P8" s="25"/>
    </row>
    <row r="9" spans="1:16" ht="8.4499999999999993" customHeight="1">
      <c r="A9" s="147"/>
      <c r="B9" s="147"/>
      <c r="C9" s="147"/>
      <c r="D9" s="147"/>
      <c r="E9" s="147"/>
      <c r="F9" s="147"/>
      <c r="G9" s="147"/>
      <c r="H9" s="147"/>
      <c r="I9" s="25"/>
      <c r="J9" s="25"/>
      <c r="K9" s="25"/>
      <c r="L9" s="25"/>
      <c r="M9" s="25"/>
      <c r="N9" s="25"/>
      <c r="O9" s="25"/>
      <c r="P9" s="25"/>
    </row>
    <row r="10" spans="1:16">
      <c r="A10" s="22" t="s">
        <v>6</v>
      </c>
      <c r="B10" s="22"/>
      <c r="C10" s="22"/>
    </row>
    <row r="11" spans="1:16">
      <c r="A11" s="22"/>
      <c r="B11" s="22"/>
      <c r="C11" s="22"/>
    </row>
    <row r="12" spans="1:16">
      <c r="A12" s="147" t="s">
        <v>7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</row>
    <row r="13" spans="1:16">
      <c r="A13" s="22"/>
      <c r="B13" s="22"/>
      <c r="C13" s="22"/>
    </row>
    <row r="14" spans="1:16">
      <c r="A14" s="26" t="s">
        <v>8</v>
      </c>
      <c r="B14" s="22"/>
      <c r="C14" s="22"/>
    </row>
    <row r="15" spans="1:16">
      <c r="A15" s="22"/>
      <c r="B15" s="22"/>
      <c r="C15" s="22"/>
    </row>
    <row r="16" spans="1:16">
      <c r="A16" s="22"/>
      <c r="B16" s="22"/>
      <c r="C16" s="22"/>
    </row>
  </sheetData>
  <mergeCells count="2">
    <mergeCell ref="A8:H9"/>
    <mergeCell ref="A12:P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6"/>
  <sheetViews>
    <sheetView workbookViewId="0">
      <selection activeCell="F6" sqref="F6"/>
    </sheetView>
  </sheetViews>
  <sheetFormatPr defaultColWidth="8.85546875" defaultRowHeight="14.45"/>
  <cols>
    <col min="1" max="1" width="17.28515625" style="6" customWidth="1"/>
    <col min="2" max="2" width="56.7109375" style="6" customWidth="1"/>
    <col min="3" max="3" width="10.42578125" style="83" bestFit="1" customWidth="1"/>
    <col min="4" max="4" width="9.7109375" style="6" customWidth="1"/>
    <col min="5" max="5" width="30.140625" style="6" customWidth="1"/>
    <col min="6" max="6" width="12.140625" style="6" customWidth="1"/>
    <col min="7" max="7" width="4.7109375" style="6" customWidth="1"/>
    <col min="8" max="8" width="8.85546875" style="6"/>
    <col min="9" max="9" width="53.28515625" style="6" customWidth="1"/>
    <col min="10" max="16384" width="8.85546875" style="6"/>
  </cols>
  <sheetData>
    <row r="1" spans="1:9" ht="15" thickBot="1"/>
    <row r="2" spans="1:9" ht="29.45" thickBot="1">
      <c r="A2" s="140" t="s">
        <v>9</v>
      </c>
      <c r="B2" s="141" t="s">
        <v>10</v>
      </c>
      <c r="C2" s="142" t="s">
        <v>11</v>
      </c>
      <c r="D2" s="143" t="s">
        <v>12</v>
      </c>
      <c r="E2" s="144" t="s">
        <v>13</v>
      </c>
      <c r="F2" s="140" t="s">
        <v>14</v>
      </c>
      <c r="H2" s="86"/>
      <c r="I2" s="5" t="s">
        <v>15</v>
      </c>
    </row>
    <row r="3" spans="1:9" ht="16.149999999999999" thickBot="1">
      <c r="A3" s="149" t="s">
        <v>16</v>
      </c>
      <c r="B3" s="150"/>
      <c r="C3" s="150"/>
      <c r="D3" s="150"/>
      <c r="E3" s="150"/>
      <c r="F3" s="150"/>
    </row>
    <row r="4" spans="1:9" ht="16.149999999999999" thickBot="1">
      <c r="A4" s="13" t="s">
        <v>17</v>
      </c>
      <c r="B4" s="18" t="s">
        <v>18</v>
      </c>
      <c r="C4" s="131" t="s">
        <v>19</v>
      </c>
      <c r="D4" s="14"/>
      <c r="E4" s="14"/>
      <c r="F4" s="14">
        <v>6</v>
      </c>
    </row>
    <row r="5" spans="1:9" ht="16.149999999999999" thickBot="1">
      <c r="A5" s="13" t="s">
        <v>20</v>
      </c>
      <c r="B5" s="15" t="s">
        <v>21</v>
      </c>
      <c r="C5" s="131" t="s">
        <v>19</v>
      </c>
      <c r="D5" s="14">
        <v>1</v>
      </c>
      <c r="E5" s="14" t="s">
        <v>22</v>
      </c>
      <c r="F5" s="14">
        <v>1</v>
      </c>
    </row>
    <row r="6" spans="1:9" ht="16.149999999999999" thickBot="1">
      <c r="A6" s="13"/>
      <c r="B6" s="15"/>
      <c r="C6" s="131"/>
      <c r="D6" s="14">
        <v>2</v>
      </c>
      <c r="E6" s="14" t="s">
        <v>23</v>
      </c>
      <c r="F6" s="14"/>
    </row>
    <row r="7" spans="1:9" ht="16.149999999999999" thickBot="1">
      <c r="A7" s="13" t="s">
        <v>24</v>
      </c>
      <c r="B7" s="15" t="s">
        <v>25</v>
      </c>
      <c r="C7" s="131" t="s">
        <v>19</v>
      </c>
      <c r="D7" s="14">
        <v>1</v>
      </c>
      <c r="E7" s="84" t="s">
        <v>26</v>
      </c>
      <c r="F7" s="14">
        <v>2</v>
      </c>
    </row>
    <row r="8" spans="1:9" ht="16.149999999999999" thickBot="1">
      <c r="A8" s="13"/>
      <c r="B8" s="15"/>
      <c r="C8" s="131"/>
      <c r="D8" s="14">
        <v>2</v>
      </c>
      <c r="E8" s="84" t="s">
        <v>27</v>
      </c>
      <c r="F8" s="14"/>
    </row>
    <row r="9" spans="1:9" ht="16.149999999999999" thickBot="1">
      <c r="A9" s="13"/>
      <c r="B9" s="15"/>
      <c r="C9" s="131"/>
      <c r="D9" s="14">
        <v>3</v>
      </c>
      <c r="E9" s="84" t="s">
        <v>28</v>
      </c>
      <c r="F9" s="14"/>
    </row>
    <row r="10" spans="1:9" ht="16.149999999999999" thickBot="1">
      <c r="A10" s="13"/>
      <c r="B10" s="15"/>
      <c r="C10" s="131"/>
      <c r="D10" s="14">
        <v>4</v>
      </c>
      <c r="E10" s="84" t="s">
        <v>29</v>
      </c>
      <c r="F10" s="14"/>
    </row>
    <row r="11" spans="1:9" ht="16.149999999999999" thickBot="1">
      <c r="A11" s="13"/>
      <c r="B11" s="15"/>
      <c r="C11" s="131"/>
      <c r="D11" s="14">
        <v>5</v>
      </c>
      <c r="E11" s="85" t="s">
        <v>30</v>
      </c>
      <c r="F11" s="14"/>
    </row>
    <row r="12" spans="1:9" ht="16.149999999999999" thickBot="1">
      <c r="A12" s="13"/>
      <c r="B12" s="15"/>
      <c r="C12" s="131"/>
      <c r="D12" s="14">
        <v>6</v>
      </c>
      <c r="E12" s="86" t="s">
        <v>31</v>
      </c>
      <c r="F12" s="14"/>
    </row>
    <row r="13" spans="1:9" ht="16.149999999999999" thickBot="1">
      <c r="A13" s="13"/>
      <c r="B13" s="15"/>
      <c r="C13" s="131"/>
      <c r="D13" s="14">
        <v>88</v>
      </c>
      <c r="E13" s="84" t="s">
        <v>32</v>
      </c>
      <c r="F13" s="14"/>
    </row>
    <row r="14" spans="1:9" ht="16.149999999999999" thickBot="1">
      <c r="A14" s="13"/>
      <c r="B14" s="15"/>
      <c r="C14" s="131"/>
      <c r="D14" s="14">
        <v>99</v>
      </c>
      <c r="E14" s="84" t="s">
        <v>33</v>
      </c>
      <c r="F14" s="14"/>
    </row>
    <row r="15" spans="1:9" ht="16.149999999999999" thickBot="1">
      <c r="A15" s="13" t="s">
        <v>34</v>
      </c>
      <c r="B15" s="16" t="s">
        <v>35</v>
      </c>
      <c r="C15" s="131" t="s">
        <v>19</v>
      </c>
      <c r="D15" s="14">
        <v>1</v>
      </c>
      <c r="E15" s="84" t="s">
        <v>36</v>
      </c>
      <c r="F15" s="14">
        <v>2</v>
      </c>
    </row>
    <row r="16" spans="1:9" ht="16.149999999999999" thickBot="1">
      <c r="A16" s="13"/>
      <c r="B16" s="16"/>
      <c r="C16" s="131"/>
      <c r="D16" s="14">
        <v>2</v>
      </c>
      <c r="E16" s="84" t="s">
        <v>37</v>
      </c>
      <c r="F16" s="14"/>
    </row>
    <row r="17" spans="1:6" ht="16.149999999999999" thickBot="1">
      <c r="A17" s="13"/>
      <c r="B17" s="16"/>
      <c r="C17" s="131"/>
      <c r="D17" s="14">
        <v>3</v>
      </c>
      <c r="E17" s="84" t="s">
        <v>38</v>
      </c>
      <c r="F17" s="14"/>
    </row>
    <row r="18" spans="1:6" ht="29.45" thickBot="1">
      <c r="A18" s="13"/>
      <c r="B18" s="16"/>
      <c r="C18" s="131"/>
      <c r="D18" s="14">
        <v>4</v>
      </c>
      <c r="E18" s="87" t="s">
        <v>36</v>
      </c>
      <c r="F18" s="14"/>
    </row>
    <row r="19" spans="1:6" ht="16.149999999999999" thickBot="1">
      <c r="A19" s="13"/>
      <c r="B19" s="16"/>
      <c r="C19" s="131"/>
      <c r="D19" s="14">
        <v>5</v>
      </c>
      <c r="E19" s="84" t="s">
        <v>39</v>
      </c>
      <c r="F19" s="14"/>
    </row>
    <row r="20" spans="1:6" ht="16.149999999999999" thickBot="1">
      <c r="A20" s="13"/>
      <c r="B20" s="16"/>
      <c r="C20" s="131"/>
      <c r="D20" s="14">
        <v>6</v>
      </c>
      <c r="E20" s="84" t="s">
        <v>31</v>
      </c>
      <c r="F20" s="14"/>
    </row>
    <row r="21" spans="1:6" ht="16.149999999999999" thickBot="1">
      <c r="A21" s="13"/>
      <c r="B21" s="16"/>
      <c r="C21" s="131"/>
      <c r="D21" s="14">
        <v>88</v>
      </c>
      <c r="E21" s="84" t="s">
        <v>32</v>
      </c>
      <c r="F21" s="14"/>
    </row>
    <row r="22" spans="1:6" ht="16.149999999999999" thickBot="1">
      <c r="A22" s="13"/>
      <c r="B22" s="16"/>
      <c r="C22" s="131"/>
      <c r="D22" s="14">
        <v>99</v>
      </c>
      <c r="E22" s="84" t="s">
        <v>33</v>
      </c>
      <c r="F22" s="14"/>
    </row>
    <row r="23" spans="1:6" ht="16.149999999999999" thickBot="1">
      <c r="A23" s="13" t="s">
        <v>40</v>
      </c>
      <c r="B23" s="16" t="s">
        <v>41</v>
      </c>
      <c r="C23" s="131" t="s">
        <v>19</v>
      </c>
      <c r="D23" s="14"/>
      <c r="E23" s="14"/>
      <c r="F23" s="14">
        <v>8</v>
      </c>
    </row>
    <row r="24" spans="1:6" ht="16.149999999999999" thickBot="1">
      <c r="A24" s="13" t="s">
        <v>42</v>
      </c>
      <c r="B24" s="16" t="s">
        <v>43</v>
      </c>
      <c r="C24" s="131" t="s">
        <v>19</v>
      </c>
      <c r="D24" s="14"/>
      <c r="E24" s="14"/>
      <c r="F24" s="14">
        <v>6</v>
      </c>
    </row>
    <row r="25" spans="1:6" ht="16.149999999999999" thickBot="1">
      <c r="A25" s="13" t="s">
        <v>44</v>
      </c>
      <c r="B25" s="16" t="s">
        <v>45</v>
      </c>
      <c r="C25" s="131" t="s">
        <v>19</v>
      </c>
      <c r="D25" s="14"/>
      <c r="E25" s="14"/>
      <c r="F25" s="14">
        <v>6</v>
      </c>
    </row>
    <row r="26" spans="1:6" ht="16.149999999999999" thickBot="1">
      <c r="A26" s="13" t="s">
        <v>46</v>
      </c>
      <c r="B26" s="15" t="s">
        <v>47</v>
      </c>
      <c r="C26" s="131" t="s">
        <v>19</v>
      </c>
      <c r="D26" s="14"/>
      <c r="E26" s="14"/>
      <c r="F26" s="14">
        <v>6</v>
      </c>
    </row>
    <row r="27" spans="1:6" ht="16.149999999999999" thickBot="1">
      <c r="A27" s="13" t="s">
        <v>48</v>
      </c>
      <c r="B27" s="15" t="s">
        <v>49</v>
      </c>
      <c r="C27" s="131" t="s">
        <v>19</v>
      </c>
      <c r="D27" s="14"/>
      <c r="E27" s="14"/>
      <c r="F27" s="14">
        <v>6</v>
      </c>
    </row>
    <row r="28" spans="1:6" ht="16.149999999999999" thickBot="1">
      <c r="A28" s="13" t="s">
        <v>50</v>
      </c>
      <c r="B28" s="16" t="s">
        <v>45</v>
      </c>
      <c r="C28" s="131" t="s">
        <v>19</v>
      </c>
      <c r="D28" s="14"/>
      <c r="E28" s="14"/>
      <c r="F28" s="14">
        <v>6</v>
      </c>
    </row>
    <row r="29" spans="1:6" ht="16.149999999999999" thickBot="1">
      <c r="A29" s="13" t="s">
        <v>51</v>
      </c>
      <c r="B29" s="15" t="s">
        <v>52</v>
      </c>
      <c r="C29" s="131" t="s">
        <v>19</v>
      </c>
      <c r="D29" s="14"/>
      <c r="E29" s="14"/>
      <c r="F29" s="14">
        <v>6</v>
      </c>
    </row>
    <row r="30" spans="1:6" ht="16.149999999999999" thickBot="1">
      <c r="A30" s="13" t="s">
        <v>53</v>
      </c>
      <c r="B30" s="15" t="s">
        <v>54</v>
      </c>
      <c r="C30" s="131" t="s">
        <v>19</v>
      </c>
      <c r="D30" s="14"/>
      <c r="E30" s="14"/>
      <c r="F30" s="14">
        <v>6</v>
      </c>
    </row>
    <row r="31" spans="1:6" ht="16.149999999999999" thickBot="1">
      <c r="A31" s="13" t="s">
        <v>55</v>
      </c>
      <c r="B31" s="16" t="s">
        <v>45</v>
      </c>
      <c r="C31" s="131" t="s">
        <v>19</v>
      </c>
      <c r="D31" s="14"/>
      <c r="E31" s="14"/>
      <c r="F31" s="14">
        <v>6</v>
      </c>
    </row>
    <row r="32" spans="1:6" ht="16.149999999999999" thickBot="1">
      <c r="A32" s="13" t="s">
        <v>56</v>
      </c>
      <c r="B32" s="15" t="s">
        <v>57</v>
      </c>
      <c r="C32" s="131" t="s">
        <v>19</v>
      </c>
      <c r="D32" s="14"/>
      <c r="E32" s="14"/>
      <c r="F32" s="14">
        <v>6</v>
      </c>
    </row>
    <row r="33" spans="1:6" ht="16.149999999999999" thickBot="1">
      <c r="A33" s="13" t="s">
        <v>58</v>
      </c>
      <c r="B33" s="15" t="s">
        <v>59</v>
      </c>
      <c r="C33" s="131" t="s">
        <v>19</v>
      </c>
      <c r="D33" s="14"/>
      <c r="E33" s="14"/>
      <c r="F33" s="14">
        <v>6</v>
      </c>
    </row>
    <row r="34" spans="1:6" ht="16.149999999999999" thickBot="1">
      <c r="A34" s="13" t="s">
        <v>60</v>
      </c>
      <c r="B34" s="16" t="s">
        <v>45</v>
      </c>
      <c r="C34" s="131" t="s">
        <v>19</v>
      </c>
      <c r="D34" s="14"/>
      <c r="E34" s="14"/>
      <c r="F34" s="14">
        <v>6</v>
      </c>
    </row>
    <row r="35" spans="1:6" ht="16.149999999999999" thickBot="1">
      <c r="A35" s="13" t="s">
        <v>61</v>
      </c>
      <c r="B35" s="15" t="s">
        <v>62</v>
      </c>
      <c r="C35" s="131" t="s">
        <v>19</v>
      </c>
      <c r="D35" s="14"/>
      <c r="E35" s="14"/>
      <c r="F35" s="14">
        <v>6</v>
      </c>
    </row>
    <row r="36" spans="1:6" ht="16.149999999999999" thickBot="1">
      <c r="A36" s="13" t="s">
        <v>63</v>
      </c>
      <c r="B36" s="15" t="s">
        <v>64</v>
      </c>
      <c r="C36" s="131" t="s">
        <v>19</v>
      </c>
      <c r="D36" s="14"/>
      <c r="E36" s="14"/>
      <c r="F36" s="14">
        <v>6</v>
      </c>
    </row>
    <row r="37" spans="1:6" ht="16.149999999999999" thickBot="1">
      <c r="A37" s="13" t="s">
        <v>65</v>
      </c>
      <c r="B37" s="16" t="s">
        <v>45</v>
      </c>
      <c r="C37" s="131" t="s">
        <v>19</v>
      </c>
      <c r="D37" s="14"/>
      <c r="E37" s="14"/>
      <c r="F37" s="14">
        <v>6</v>
      </c>
    </row>
    <row r="38" spans="1:6" ht="16.149999999999999" thickBot="1">
      <c r="A38" s="13" t="s">
        <v>66</v>
      </c>
      <c r="B38" s="15" t="s">
        <v>67</v>
      </c>
      <c r="C38" s="131" t="s">
        <v>19</v>
      </c>
      <c r="D38" s="14"/>
      <c r="E38" s="14"/>
      <c r="F38" s="14">
        <v>6</v>
      </c>
    </row>
    <row r="39" spans="1:6" ht="16.149999999999999" thickBot="1">
      <c r="A39" s="13" t="s">
        <v>68</v>
      </c>
      <c r="B39" s="15" t="s">
        <v>69</v>
      </c>
      <c r="C39" s="131" t="s">
        <v>19</v>
      </c>
      <c r="D39" s="14"/>
      <c r="E39" s="14"/>
      <c r="F39" s="14">
        <v>6</v>
      </c>
    </row>
    <row r="40" spans="1:6" ht="16.149999999999999" thickBot="1">
      <c r="A40" s="13" t="s">
        <v>70</v>
      </c>
      <c r="B40" s="16" t="s">
        <v>45</v>
      </c>
      <c r="C40" s="131" t="s">
        <v>19</v>
      </c>
      <c r="D40" s="14"/>
      <c r="E40" s="14"/>
      <c r="F40" s="14">
        <v>6</v>
      </c>
    </row>
    <row r="41" spans="1:6" ht="16.149999999999999" thickBot="1">
      <c r="A41" s="13" t="s">
        <v>71</v>
      </c>
      <c r="B41" s="15" t="s">
        <v>72</v>
      </c>
      <c r="C41" s="131" t="s">
        <v>19</v>
      </c>
      <c r="D41" s="14"/>
      <c r="E41" s="14"/>
      <c r="F41" s="14">
        <v>6</v>
      </c>
    </row>
    <row r="42" spans="1:6" ht="16.149999999999999" thickBot="1">
      <c r="A42" s="13" t="s">
        <v>73</v>
      </c>
      <c r="B42" s="15" t="s">
        <v>74</v>
      </c>
      <c r="C42" s="131" t="s">
        <v>19</v>
      </c>
      <c r="D42" s="14"/>
      <c r="E42" s="14"/>
      <c r="F42" s="14">
        <v>6</v>
      </c>
    </row>
    <row r="43" spans="1:6" ht="16.149999999999999" thickBot="1">
      <c r="A43" s="13" t="s">
        <v>75</v>
      </c>
      <c r="B43" s="16" t="s">
        <v>45</v>
      </c>
      <c r="C43" s="131" t="s">
        <v>19</v>
      </c>
      <c r="D43" s="14"/>
      <c r="E43" s="14"/>
      <c r="F43" s="14">
        <v>6</v>
      </c>
    </row>
    <row r="44" spans="1:6" ht="16.149999999999999" thickBot="1">
      <c r="A44" s="13" t="s">
        <v>76</v>
      </c>
      <c r="B44" s="15" t="s">
        <v>77</v>
      </c>
      <c r="C44" s="131" t="s">
        <v>19</v>
      </c>
      <c r="D44" s="14"/>
      <c r="E44" s="14"/>
      <c r="F44" s="14">
        <v>6</v>
      </c>
    </row>
    <row r="45" spans="1:6" ht="16.149999999999999" thickBot="1">
      <c r="A45" s="13" t="s">
        <v>78</v>
      </c>
      <c r="B45" s="15" t="s">
        <v>79</v>
      </c>
      <c r="C45" s="131" t="s">
        <v>19</v>
      </c>
      <c r="D45" s="14"/>
      <c r="E45" s="14"/>
      <c r="F45" s="14">
        <v>6</v>
      </c>
    </row>
    <row r="46" spans="1:6" ht="16.149999999999999" thickBot="1">
      <c r="A46" s="13" t="s">
        <v>80</v>
      </c>
      <c r="B46" s="16" t="s">
        <v>45</v>
      </c>
      <c r="C46" s="131" t="s">
        <v>19</v>
      </c>
      <c r="D46" s="14"/>
      <c r="E46" s="14"/>
      <c r="F46" s="14">
        <v>6</v>
      </c>
    </row>
    <row r="47" spans="1:6" ht="16.149999999999999" thickBot="1">
      <c r="A47" s="13" t="s">
        <v>81</v>
      </c>
      <c r="B47" s="15" t="s">
        <v>82</v>
      </c>
      <c r="C47" s="131" t="s">
        <v>19</v>
      </c>
      <c r="D47" s="14"/>
      <c r="E47" s="14"/>
      <c r="F47" s="14">
        <v>6</v>
      </c>
    </row>
    <row r="48" spans="1:6" ht="16.149999999999999" thickBot="1">
      <c r="A48" s="13" t="s">
        <v>83</v>
      </c>
      <c r="B48" s="15" t="s">
        <v>84</v>
      </c>
      <c r="C48" s="131" t="s">
        <v>19</v>
      </c>
      <c r="D48" s="14"/>
      <c r="E48" s="14"/>
      <c r="F48" s="14">
        <v>6</v>
      </c>
    </row>
    <row r="49" spans="1:6" ht="16.149999999999999" thickBot="1">
      <c r="A49" s="13" t="s">
        <v>85</v>
      </c>
      <c r="B49" s="16" t="s">
        <v>45</v>
      </c>
      <c r="C49" s="131" t="s">
        <v>19</v>
      </c>
      <c r="D49" s="14"/>
      <c r="E49" s="14"/>
      <c r="F49" s="14">
        <v>6</v>
      </c>
    </row>
    <row r="50" spans="1:6" ht="16.149999999999999" thickBot="1">
      <c r="A50" s="13" t="s">
        <v>86</v>
      </c>
      <c r="B50" s="15" t="s">
        <v>87</v>
      </c>
      <c r="C50" s="131" t="s">
        <v>19</v>
      </c>
      <c r="D50" s="14"/>
      <c r="E50" s="14"/>
      <c r="F50" s="14">
        <v>6</v>
      </c>
    </row>
    <row r="51" spans="1:6" ht="16.149999999999999" thickBot="1">
      <c r="A51" s="13" t="s">
        <v>88</v>
      </c>
      <c r="B51" s="15" t="s">
        <v>89</v>
      </c>
      <c r="C51" s="131" t="s">
        <v>19</v>
      </c>
      <c r="D51" s="14"/>
      <c r="E51" s="14"/>
      <c r="F51" s="14">
        <v>6</v>
      </c>
    </row>
    <row r="52" spans="1:6" ht="16.149999999999999" thickBot="1">
      <c r="A52" s="13" t="s">
        <v>90</v>
      </c>
      <c r="B52" s="16" t="s">
        <v>45</v>
      </c>
      <c r="C52" s="131" t="s">
        <v>19</v>
      </c>
      <c r="D52" s="14"/>
      <c r="E52" s="14"/>
      <c r="F52" s="14">
        <v>6</v>
      </c>
    </row>
    <row r="53" spans="1:6" ht="16.149999999999999" thickBot="1">
      <c r="A53" s="13" t="s">
        <v>91</v>
      </c>
      <c r="B53" s="15" t="s">
        <v>92</v>
      </c>
      <c r="C53" s="131" t="s">
        <v>19</v>
      </c>
      <c r="D53" s="14"/>
      <c r="E53" s="14"/>
      <c r="F53" s="14">
        <v>6</v>
      </c>
    </row>
    <row r="54" spans="1:6" ht="16.149999999999999" thickBot="1">
      <c r="A54" s="13" t="s">
        <v>93</v>
      </c>
      <c r="B54" s="15" t="s">
        <v>94</v>
      </c>
      <c r="C54" s="131" t="s">
        <v>19</v>
      </c>
      <c r="D54" s="14"/>
      <c r="E54" s="14"/>
      <c r="F54" s="14">
        <v>6</v>
      </c>
    </row>
    <row r="55" spans="1:6" ht="16.149999999999999" thickBot="1">
      <c r="A55" s="13" t="s">
        <v>95</v>
      </c>
      <c r="B55" s="16" t="s">
        <v>45</v>
      </c>
      <c r="C55" s="131" t="s">
        <v>19</v>
      </c>
      <c r="D55" s="14"/>
      <c r="E55" s="14"/>
      <c r="F55" s="14">
        <v>6</v>
      </c>
    </row>
    <row r="56" spans="1:6" ht="16.149999999999999" thickBot="1">
      <c r="A56" s="13" t="s">
        <v>96</v>
      </c>
      <c r="B56" s="15" t="s">
        <v>97</v>
      </c>
      <c r="C56" s="131" t="s">
        <v>19</v>
      </c>
      <c r="D56" s="14"/>
      <c r="E56" s="14"/>
      <c r="F56" s="14">
        <v>6</v>
      </c>
    </row>
    <row r="57" spans="1:6" ht="16.149999999999999" thickBot="1">
      <c r="A57" s="13" t="s">
        <v>98</v>
      </c>
      <c r="B57" s="15" t="s">
        <v>99</v>
      </c>
      <c r="C57" s="131" t="s">
        <v>19</v>
      </c>
      <c r="D57" s="14"/>
      <c r="E57" s="14"/>
      <c r="F57" s="14">
        <v>6</v>
      </c>
    </row>
    <row r="58" spans="1:6" ht="16.149999999999999" thickBot="1">
      <c r="A58" s="13" t="s">
        <v>100</v>
      </c>
      <c r="B58" s="16" t="s">
        <v>45</v>
      </c>
      <c r="C58" s="131" t="s">
        <v>19</v>
      </c>
      <c r="D58" s="14"/>
      <c r="E58" s="14"/>
      <c r="F58" s="14">
        <v>6</v>
      </c>
    </row>
    <row r="59" spans="1:6" ht="16.149999999999999" thickBot="1">
      <c r="A59" s="13" t="s">
        <v>101</v>
      </c>
      <c r="B59" s="12" t="s">
        <v>102</v>
      </c>
      <c r="C59" s="131" t="s">
        <v>19</v>
      </c>
      <c r="D59" s="14"/>
      <c r="E59" s="14"/>
      <c r="F59" s="14">
        <v>6</v>
      </c>
    </row>
    <row r="60" spans="1:6" ht="16.149999999999999" thickBot="1">
      <c r="A60" s="13" t="s">
        <v>103</v>
      </c>
      <c r="B60" s="15" t="s">
        <v>104</v>
      </c>
      <c r="C60" s="131" t="s">
        <v>19</v>
      </c>
      <c r="D60" s="14"/>
      <c r="E60" s="14"/>
      <c r="F60" s="14">
        <v>6</v>
      </c>
    </row>
    <row r="61" spans="1:6" ht="16.149999999999999" thickBot="1">
      <c r="A61" s="13" t="s">
        <v>105</v>
      </c>
      <c r="B61" s="17" t="s">
        <v>106</v>
      </c>
      <c r="C61" s="131" t="s">
        <v>107</v>
      </c>
      <c r="D61" s="14"/>
      <c r="E61" s="14"/>
      <c r="F61" s="14">
        <v>6</v>
      </c>
    </row>
    <row r="62" spans="1:6" ht="16.149999999999999" thickBot="1">
      <c r="A62" s="13" t="s">
        <v>108</v>
      </c>
      <c r="B62" s="15" t="s">
        <v>109</v>
      </c>
      <c r="C62" s="131" t="s">
        <v>19</v>
      </c>
      <c r="D62" s="14"/>
      <c r="E62" s="14"/>
      <c r="F62" s="14">
        <v>6</v>
      </c>
    </row>
    <row r="64" spans="1:6" ht="21.6" thickBot="1">
      <c r="A64" s="148" t="s">
        <v>110</v>
      </c>
      <c r="B64" s="148"/>
      <c r="C64" s="148"/>
      <c r="D64" s="148"/>
      <c r="E64" s="148"/>
      <c r="F64" s="148"/>
    </row>
    <row r="65" spans="1:6" ht="16.149999999999999" thickBot="1">
      <c r="A65" s="63" t="s">
        <v>9</v>
      </c>
      <c r="B65" s="64" t="s">
        <v>10</v>
      </c>
      <c r="C65" s="132" t="s">
        <v>11</v>
      </c>
      <c r="D65" s="64" t="s">
        <v>12</v>
      </c>
      <c r="E65" s="64" t="s">
        <v>13</v>
      </c>
      <c r="F65" s="65" t="s">
        <v>14</v>
      </c>
    </row>
    <row r="66" spans="1:6" ht="16.149999999999999" thickBot="1">
      <c r="A66" s="66" t="s">
        <v>111</v>
      </c>
      <c r="B66" s="67"/>
      <c r="C66" s="133"/>
      <c r="D66" s="67"/>
      <c r="E66" s="67"/>
      <c r="F66" s="68"/>
    </row>
    <row r="67" spans="1:6" ht="15.6">
      <c r="A67" s="69" t="s">
        <v>17</v>
      </c>
      <c r="B67" s="70" t="s">
        <v>18</v>
      </c>
      <c r="C67" s="134" t="s">
        <v>19</v>
      </c>
      <c r="D67" s="70"/>
      <c r="E67" s="70"/>
      <c r="F67" s="70">
        <v>6</v>
      </c>
    </row>
    <row r="68" spans="1:6" ht="15.6">
      <c r="A68" s="71" t="s">
        <v>112</v>
      </c>
      <c r="B68" s="72" t="s">
        <v>113</v>
      </c>
      <c r="C68" s="75" t="s">
        <v>19</v>
      </c>
      <c r="D68" s="72"/>
      <c r="E68" s="72"/>
      <c r="F68" s="72">
        <v>8</v>
      </c>
    </row>
    <row r="69" spans="1:6" ht="15.6">
      <c r="A69" s="71" t="s">
        <v>114</v>
      </c>
      <c r="B69" s="72" t="s">
        <v>115</v>
      </c>
      <c r="C69" s="75" t="s">
        <v>19</v>
      </c>
      <c r="D69" s="72"/>
      <c r="E69" s="72"/>
      <c r="F69" s="72">
        <v>4</v>
      </c>
    </row>
    <row r="70" spans="1:6" ht="15.6">
      <c r="A70" s="73" t="s">
        <v>116</v>
      </c>
      <c r="B70" s="72" t="s">
        <v>117</v>
      </c>
      <c r="C70" s="75" t="s">
        <v>19</v>
      </c>
      <c r="D70" s="72"/>
      <c r="E70" s="72"/>
      <c r="F70" s="72">
        <v>2</v>
      </c>
    </row>
    <row r="71" spans="1:6" ht="15.6">
      <c r="A71" s="73" t="s">
        <v>118</v>
      </c>
      <c r="B71" s="72" t="s">
        <v>119</v>
      </c>
      <c r="C71" s="75" t="s">
        <v>120</v>
      </c>
      <c r="D71" s="74" t="s">
        <v>121</v>
      </c>
      <c r="E71" s="72" t="s">
        <v>122</v>
      </c>
      <c r="F71" s="72">
        <v>1</v>
      </c>
    </row>
    <row r="72" spans="1:6" ht="15.6">
      <c r="A72" s="73"/>
      <c r="B72" s="72"/>
      <c r="C72" s="75"/>
      <c r="D72" s="74" t="s">
        <v>123</v>
      </c>
      <c r="E72" s="72" t="s">
        <v>124</v>
      </c>
      <c r="F72" s="72"/>
    </row>
    <row r="73" spans="1:6" ht="15.6">
      <c r="A73" s="71" t="s">
        <v>125</v>
      </c>
      <c r="B73" s="72" t="s">
        <v>126</v>
      </c>
      <c r="C73" s="75" t="s">
        <v>120</v>
      </c>
      <c r="D73" s="72"/>
      <c r="E73" s="72"/>
      <c r="F73" s="72">
        <v>24</v>
      </c>
    </row>
    <row r="74" spans="1:6" ht="15.6">
      <c r="A74" s="71" t="s">
        <v>127</v>
      </c>
      <c r="B74" s="72" t="s">
        <v>128</v>
      </c>
      <c r="C74" s="75" t="s">
        <v>19</v>
      </c>
      <c r="D74" s="72">
        <v>0</v>
      </c>
      <c r="E74" s="72" t="s">
        <v>129</v>
      </c>
      <c r="F74" s="72">
        <v>1</v>
      </c>
    </row>
    <row r="75" spans="1:6" ht="15.6">
      <c r="A75" s="71"/>
      <c r="B75" s="72"/>
      <c r="C75" s="75"/>
      <c r="D75" s="72">
        <v>1</v>
      </c>
      <c r="E75" s="72" t="s">
        <v>130</v>
      </c>
      <c r="F75" s="72"/>
    </row>
    <row r="76" spans="1:6" ht="15.6">
      <c r="A76" s="71" t="s">
        <v>131</v>
      </c>
      <c r="B76" s="72" t="s">
        <v>132</v>
      </c>
      <c r="C76" s="75" t="s">
        <v>19</v>
      </c>
      <c r="D76" s="72">
        <v>0</v>
      </c>
      <c r="E76" s="72" t="s">
        <v>133</v>
      </c>
      <c r="F76" s="72">
        <v>1</v>
      </c>
    </row>
    <row r="77" spans="1:6" ht="15.6">
      <c r="A77" s="71"/>
      <c r="B77" s="72"/>
      <c r="C77" s="75"/>
      <c r="D77" s="72">
        <v>1</v>
      </c>
      <c r="E77" s="72" t="s">
        <v>134</v>
      </c>
      <c r="F77" s="72"/>
    </row>
    <row r="78" spans="1:6" ht="15.6">
      <c r="A78" s="71" t="s">
        <v>135</v>
      </c>
      <c r="B78" s="72" t="s">
        <v>136</v>
      </c>
      <c r="C78" s="75" t="s">
        <v>120</v>
      </c>
      <c r="D78" s="74" t="s">
        <v>137</v>
      </c>
      <c r="E78" s="72" t="s">
        <v>138</v>
      </c>
      <c r="F78" s="72">
        <v>4</v>
      </c>
    </row>
    <row r="79" spans="1:6" ht="15.6">
      <c r="A79" s="71"/>
      <c r="B79" s="72"/>
      <c r="C79" s="75"/>
      <c r="D79" s="74" t="s">
        <v>139</v>
      </c>
      <c r="E79" s="72" t="s">
        <v>140</v>
      </c>
      <c r="F79" s="72"/>
    </row>
    <row r="80" spans="1:6" ht="45" customHeight="1">
      <c r="A80" s="71"/>
      <c r="B80" s="72"/>
      <c r="C80" s="75"/>
      <c r="D80" s="74" t="s">
        <v>141</v>
      </c>
      <c r="E80" s="82" t="s">
        <v>142</v>
      </c>
      <c r="F80" s="72"/>
    </row>
    <row r="81" spans="1:6" ht="15.6">
      <c r="A81" s="71" t="s">
        <v>143</v>
      </c>
      <c r="B81" s="72" t="s">
        <v>144</v>
      </c>
      <c r="C81" s="75" t="s">
        <v>19</v>
      </c>
      <c r="D81" s="72">
        <v>1</v>
      </c>
      <c r="E81" s="72" t="s">
        <v>145</v>
      </c>
      <c r="F81" s="72">
        <v>1</v>
      </c>
    </row>
    <row r="82" spans="1:6" ht="15.6">
      <c r="A82" s="71"/>
      <c r="B82" s="72"/>
      <c r="C82" s="75"/>
      <c r="D82" s="72">
        <v>2</v>
      </c>
      <c r="E82" s="72" t="s">
        <v>146</v>
      </c>
      <c r="F82" s="72"/>
    </row>
    <row r="83" spans="1:6" ht="15.6">
      <c r="A83" s="71"/>
      <c r="B83" s="72"/>
      <c r="C83" s="75"/>
      <c r="D83" s="72">
        <v>3</v>
      </c>
      <c r="E83" s="72" t="s">
        <v>147</v>
      </c>
      <c r="F83" s="72"/>
    </row>
    <row r="84" spans="1:6" ht="15.6">
      <c r="A84" s="71"/>
      <c r="B84" s="72"/>
      <c r="C84" s="75"/>
      <c r="D84" s="72">
        <v>4</v>
      </c>
      <c r="E84" s="72" t="s">
        <v>148</v>
      </c>
      <c r="F84" s="72"/>
    </row>
    <row r="85" spans="1:6" ht="15.6">
      <c r="A85" s="71" t="s">
        <v>149</v>
      </c>
      <c r="B85" s="72" t="s">
        <v>150</v>
      </c>
      <c r="C85" s="75" t="s">
        <v>19</v>
      </c>
      <c r="D85" s="72">
        <v>0</v>
      </c>
      <c r="E85" s="72" t="s">
        <v>129</v>
      </c>
      <c r="F85" s="72">
        <v>1</v>
      </c>
    </row>
    <row r="86" spans="1:6" ht="15.6">
      <c r="A86" s="71"/>
      <c r="B86" s="72"/>
      <c r="C86" s="75"/>
      <c r="D86" s="72">
        <v>1</v>
      </c>
      <c r="E86" s="72" t="s">
        <v>130</v>
      </c>
      <c r="F86" s="72"/>
    </row>
    <row r="87" spans="1:6" ht="15.6">
      <c r="A87" s="71" t="s">
        <v>151</v>
      </c>
      <c r="B87" s="72" t="s">
        <v>152</v>
      </c>
      <c r="C87" s="75" t="s">
        <v>19</v>
      </c>
      <c r="D87" s="72">
        <v>0</v>
      </c>
      <c r="E87" s="72" t="s">
        <v>129</v>
      </c>
      <c r="F87" s="72">
        <v>1</v>
      </c>
    </row>
    <row r="88" spans="1:6" ht="15.6">
      <c r="A88" s="71"/>
      <c r="B88" s="72"/>
      <c r="C88" s="75"/>
      <c r="D88" s="72">
        <v>1</v>
      </c>
      <c r="E88" s="72" t="s">
        <v>130</v>
      </c>
      <c r="F88" s="72"/>
    </row>
    <row r="89" spans="1:6" ht="15.6">
      <c r="A89" s="71" t="s">
        <v>153</v>
      </c>
      <c r="B89" s="72" t="s">
        <v>154</v>
      </c>
      <c r="C89" s="75" t="s">
        <v>19</v>
      </c>
      <c r="D89" s="72">
        <v>0</v>
      </c>
      <c r="E89" s="72" t="s">
        <v>129</v>
      </c>
      <c r="F89" s="72">
        <v>1</v>
      </c>
    </row>
    <row r="90" spans="1:6" ht="15.6">
      <c r="A90" s="71"/>
      <c r="B90" s="72"/>
      <c r="C90" s="75"/>
      <c r="D90" s="72">
        <v>1</v>
      </c>
      <c r="E90" s="72" t="s">
        <v>130</v>
      </c>
      <c r="F90" s="72"/>
    </row>
    <row r="91" spans="1:6" ht="15.6">
      <c r="A91" s="71" t="s">
        <v>155</v>
      </c>
      <c r="B91" s="72" t="s">
        <v>156</v>
      </c>
      <c r="C91" s="75" t="s">
        <v>19</v>
      </c>
      <c r="D91" s="72">
        <v>0</v>
      </c>
      <c r="E91" s="72" t="s">
        <v>129</v>
      </c>
      <c r="F91" s="72">
        <v>1</v>
      </c>
    </row>
    <row r="92" spans="1:6" ht="15.6">
      <c r="A92" s="71"/>
      <c r="B92" s="72"/>
      <c r="C92" s="75"/>
      <c r="D92" s="72">
        <v>1</v>
      </c>
      <c r="E92" s="72" t="s">
        <v>130</v>
      </c>
      <c r="F92" s="72"/>
    </row>
    <row r="93" spans="1:6" ht="15.6">
      <c r="A93" s="71" t="s">
        <v>157</v>
      </c>
      <c r="B93" s="72" t="s">
        <v>158</v>
      </c>
      <c r="C93" s="75" t="s">
        <v>19</v>
      </c>
      <c r="D93" s="72">
        <v>0</v>
      </c>
      <c r="E93" s="72" t="s">
        <v>129</v>
      </c>
      <c r="F93" s="72">
        <v>1</v>
      </c>
    </row>
    <row r="94" spans="1:6" ht="15.6">
      <c r="A94" s="76"/>
      <c r="B94" s="77"/>
      <c r="C94" s="135"/>
      <c r="D94" s="77">
        <v>1</v>
      </c>
      <c r="E94" s="77" t="s">
        <v>130</v>
      </c>
      <c r="F94" s="77"/>
    </row>
    <row r="95" spans="1:6" ht="15.6">
      <c r="A95" s="71" t="s">
        <v>159</v>
      </c>
      <c r="B95" s="78" t="s">
        <v>160</v>
      </c>
      <c r="C95" s="75" t="s">
        <v>120</v>
      </c>
      <c r="D95" s="78"/>
      <c r="E95" s="78"/>
      <c r="F95" s="72">
        <v>24</v>
      </c>
    </row>
    <row r="96" spans="1:6" ht="16.149999999999999" thickBot="1">
      <c r="A96" s="71" t="s">
        <v>161</v>
      </c>
      <c r="B96" s="78" t="s">
        <v>162</v>
      </c>
      <c r="C96" s="75" t="s">
        <v>120</v>
      </c>
      <c r="D96" s="78"/>
      <c r="E96" s="78"/>
      <c r="F96" s="72">
        <v>24</v>
      </c>
    </row>
    <row r="97" spans="1:6" ht="16.149999999999999" thickBot="1">
      <c r="A97" s="66" t="s">
        <v>163</v>
      </c>
      <c r="B97" s="79"/>
      <c r="C97" s="136"/>
      <c r="D97" s="79"/>
      <c r="E97" s="79"/>
      <c r="F97" s="80"/>
    </row>
    <row r="98" spans="1:6" ht="15.6">
      <c r="A98" s="69" t="s">
        <v>164</v>
      </c>
      <c r="B98" s="72" t="s">
        <v>164</v>
      </c>
      <c r="C98" s="75" t="s">
        <v>120</v>
      </c>
      <c r="D98" s="72"/>
      <c r="E98" s="72"/>
      <c r="F98" s="72">
        <v>24</v>
      </c>
    </row>
    <row r="99" spans="1:6" ht="15.6">
      <c r="A99" s="71" t="s">
        <v>165</v>
      </c>
      <c r="B99" s="72" t="s">
        <v>166</v>
      </c>
      <c r="C99" s="75" t="s">
        <v>120</v>
      </c>
      <c r="D99" s="72"/>
      <c r="E99" s="72"/>
      <c r="F99" s="72">
        <v>24</v>
      </c>
    </row>
    <row r="100" spans="1:6" ht="15.6">
      <c r="A100" s="71" t="s">
        <v>167</v>
      </c>
      <c r="B100" s="72" t="s">
        <v>168</v>
      </c>
      <c r="C100" s="75" t="s">
        <v>19</v>
      </c>
      <c r="D100" s="72"/>
      <c r="E100" s="72"/>
      <c r="F100" s="72">
        <v>7</v>
      </c>
    </row>
    <row r="101" spans="1:6" ht="15.6">
      <c r="A101" s="71" t="s">
        <v>169</v>
      </c>
      <c r="B101" s="72" t="s">
        <v>170</v>
      </c>
      <c r="C101" s="75" t="s">
        <v>120</v>
      </c>
      <c r="D101" s="72"/>
      <c r="E101" s="72"/>
      <c r="F101" s="72">
        <v>24</v>
      </c>
    </row>
    <row r="102" spans="1:6" ht="15.6">
      <c r="A102" s="71" t="s">
        <v>171</v>
      </c>
      <c r="B102" s="72" t="s">
        <v>172</v>
      </c>
      <c r="C102" s="75" t="s">
        <v>120</v>
      </c>
      <c r="D102" s="72"/>
      <c r="E102" s="72"/>
      <c r="F102" s="72">
        <v>24</v>
      </c>
    </row>
    <row r="103" spans="1:6" ht="15.6">
      <c r="A103" s="71" t="s">
        <v>173</v>
      </c>
      <c r="B103" s="72" t="s">
        <v>174</v>
      </c>
      <c r="C103" s="75" t="s">
        <v>120</v>
      </c>
      <c r="D103" s="72"/>
      <c r="E103" s="72"/>
      <c r="F103" s="72">
        <v>24</v>
      </c>
    </row>
    <row r="104" spans="1:6" ht="15.6">
      <c r="A104" s="76" t="s">
        <v>175</v>
      </c>
      <c r="B104" s="72" t="s">
        <v>175</v>
      </c>
      <c r="C104" s="75" t="s">
        <v>120</v>
      </c>
      <c r="D104" s="72"/>
      <c r="E104" s="72"/>
      <c r="F104" s="72">
        <v>24</v>
      </c>
    </row>
    <row r="105" spans="1:6" ht="15.6">
      <c r="A105" s="71" t="s">
        <v>176</v>
      </c>
      <c r="B105" s="78" t="s">
        <v>177</v>
      </c>
      <c r="C105" s="75" t="s">
        <v>120</v>
      </c>
      <c r="D105" s="78"/>
      <c r="E105" s="78"/>
      <c r="F105" s="72">
        <v>24</v>
      </c>
    </row>
    <row r="106" spans="1:6" ht="15.6">
      <c r="A106" s="71" t="s">
        <v>178</v>
      </c>
      <c r="B106" s="72" t="s">
        <v>172</v>
      </c>
      <c r="C106" s="75" t="s">
        <v>120</v>
      </c>
      <c r="D106" s="72"/>
      <c r="E106" s="72"/>
      <c r="F106" s="72">
        <v>24</v>
      </c>
    </row>
    <row r="107" spans="1:6" ht="16.149999999999999" thickBot="1">
      <c r="A107" s="76" t="s">
        <v>179</v>
      </c>
      <c r="B107" s="81" t="s">
        <v>180</v>
      </c>
      <c r="C107" s="135" t="s">
        <v>120</v>
      </c>
      <c r="D107" s="81"/>
      <c r="E107" s="81"/>
      <c r="F107" s="77">
        <v>24</v>
      </c>
    </row>
    <row r="108" spans="1:6" ht="16.149999999999999" thickBot="1">
      <c r="A108" s="66" t="s">
        <v>181</v>
      </c>
      <c r="B108" s="67"/>
      <c r="C108" s="133"/>
      <c r="D108" s="67"/>
      <c r="E108" s="67"/>
      <c r="F108" s="68"/>
    </row>
    <row r="109" spans="1:6" ht="15.6">
      <c r="A109" s="69" t="s">
        <v>182</v>
      </c>
      <c r="B109" s="70" t="s">
        <v>183</v>
      </c>
      <c r="C109" s="134" t="s">
        <v>19</v>
      </c>
      <c r="D109" s="70">
        <v>0</v>
      </c>
      <c r="E109" s="70" t="s">
        <v>184</v>
      </c>
      <c r="F109" s="70">
        <v>1</v>
      </c>
    </row>
    <row r="110" spans="1:6" ht="15.6">
      <c r="A110" s="71"/>
      <c r="B110" s="72"/>
      <c r="C110" s="75"/>
      <c r="D110" s="72">
        <v>1</v>
      </c>
      <c r="E110" s="72" t="s">
        <v>185</v>
      </c>
      <c r="F110" s="72"/>
    </row>
    <row r="111" spans="1:6" ht="15.6">
      <c r="A111" s="71" t="s">
        <v>186</v>
      </c>
      <c r="B111" s="72" t="s">
        <v>187</v>
      </c>
      <c r="C111" s="75" t="s">
        <v>19</v>
      </c>
      <c r="D111" s="72">
        <v>0</v>
      </c>
      <c r="E111" s="72" t="s">
        <v>184</v>
      </c>
      <c r="F111" s="72">
        <v>1</v>
      </c>
    </row>
    <row r="112" spans="1:6" ht="15.6">
      <c r="A112" s="71"/>
      <c r="B112" s="72"/>
      <c r="C112" s="75"/>
      <c r="D112" s="72">
        <v>1</v>
      </c>
      <c r="E112" s="72" t="s">
        <v>188</v>
      </c>
      <c r="F112" s="72"/>
    </row>
    <row r="113" spans="1:6" ht="15.6">
      <c r="A113" s="71" t="s">
        <v>189</v>
      </c>
      <c r="B113" s="72" t="s">
        <v>190</v>
      </c>
      <c r="C113" s="75" t="s">
        <v>19</v>
      </c>
      <c r="D113" s="72">
        <v>0</v>
      </c>
      <c r="E113" s="72" t="s">
        <v>129</v>
      </c>
      <c r="F113" s="72">
        <v>1</v>
      </c>
    </row>
    <row r="114" spans="1:6" ht="15.6">
      <c r="A114" s="71"/>
      <c r="B114" s="72"/>
      <c r="C114" s="75"/>
      <c r="D114" s="72">
        <v>1</v>
      </c>
      <c r="E114" s="72" t="s">
        <v>130</v>
      </c>
      <c r="F114" s="72"/>
    </row>
    <row r="115" spans="1:6" ht="15.6">
      <c r="A115" s="71" t="s">
        <v>191</v>
      </c>
      <c r="B115" s="72" t="s">
        <v>192</v>
      </c>
      <c r="C115" s="75" t="s">
        <v>120</v>
      </c>
      <c r="D115" s="72"/>
      <c r="E115" s="72"/>
      <c r="F115" s="72">
        <v>24</v>
      </c>
    </row>
    <row r="116" spans="1:6" ht="15.6">
      <c r="A116" s="71" t="s">
        <v>193</v>
      </c>
      <c r="B116" s="72" t="s">
        <v>194</v>
      </c>
      <c r="C116" s="75" t="s">
        <v>19</v>
      </c>
      <c r="D116" s="72"/>
      <c r="E116" s="72"/>
      <c r="F116" s="72">
        <v>8</v>
      </c>
    </row>
    <row r="117" spans="1:6" ht="15.6">
      <c r="A117" s="71" t="s">
        <v>195</v>
      </c>
      <c r="B117" s="72" t="s">
        <v>196</v>
      </c>
      <c r="C117" s="75" t="s">
        <v>19</v>
      </c>
      <c r="D117" s="72"/>
      <c r="E117" s="72"/>
      <c r="F117" s="72">
        <v>8</v>
      </c>
    </row>
    <row r="118" spans="1:6" ht="15.6">
      <c r="A118" s="71" t="s">
        <v>197</v>
      </c>
      <c r="B118" s="72" t="s">
        <v>198</v>
      </c>
      <c r="C118" s="75" t="s">
        <v>19</v>
      </c>
      <c r="D118" s="72">
        <v>0</v>
      </c>
      <c r="E118" s="72" t="s">
        <v>129</v>
      </c>
      <c r="F118" s="72">
        <v>1</v>
      </c>
    </row>
    <row r="119" spans="1:6" ht="15.6">
      <c r="A119" s="71"/>
      <c r="B119" s="72"/>
      <c r="C119" s="75"/>
      <c r="D119" s="72">
        <v>1</v>
      </c>
      <c r="E119" s="72" t="s">
        <v>130</v>
      </c>
      <c r="F119" s="72"/>
    </row>
    <row r="120" spans="1:6" ht="15.6">
      <c r="A120" s="71" t="s">
        <v>199</v>
      </c>
      <c r="B120" s="72" t="s">
        <v>200</v>
      </c>
      <c r="C120" s="75" t="s">
        <v>19</v>
      </c>
      <c r="D120" s="72">
        <v>0</v>
      </c>
      <c r="E120" s="72" t="s">
        <v>129</v>
      </c>
      <c r="F120" s="72">
        <v>1</v>
      </c>
    </row>
    <row r="121" spans="1:6" ht="15.6">
      <c r="A121" s="71"/>
      <c r="B121" s="72"/>
      <c r="C121" s="75"/>
      <c r="D121" s="72">
        <v>1</v>
      </c>
      <c r="E121" s="72" t="s">
        <v>130</v>
      </c>
      <c r="F121" s="72"/>
    </row>
    <row r="122" spans="1:6" ht="15.6">
      <c r="A122" s="71" t="s">
        <v>201</v>
      </c>
      <c r="B122" s="72" t="s">
        <v>202</v>
      </c>
      <c r="C122" s="75" t="s">
        <v>19</v>
      </c>
      <c r="D122" s="72">
        <v>0</v>
      </c>
      <c r="E122" s="72" t="s">
        <v>129</v>
      </c>
      <c r="F122" s="72">
        <v>1</v>
      </c>
    </row>
    <row r="123" spans="1:6" ht="15.6">
      <c r="A123" s="71"/>
      <c r="B123" s="72"/>
      <c r="C123" s="75"/>
      <c r="D123" s="72">
        <v>1</v>
      </c>
      <c r="E123" s="72" t="s">
        <v>130</v>
      </c>
      <c r="F123" s="72"/>
    </row>
    <row r="124" spans="1:6" ht="15.6">
      <c r="A124" s="71" t="s">
        <v>203</v>
      </c>
      <c r="B124" s="72" t="s">
        <v>204</v>
      </c>
      <c r="C124" s="75" t="s">
        <v>19</v>
      </c>
      <c r="D124" s="72">
        <v>0</v>
      </c>
      <c r="E124" s="72" t="s">
        <v>129</v>
      </c>
      <c r="F124" s="72">
        <v>1</v>
      </c>
    </row>
    <row r="125" spans="1:6" ht="15.6">
      <c r="A125" s="71"/>
      <c r="B125" s="72"/>
      <c r="C125" s="75"/>
      <c r="D125" s="72">
        <v>1</v>
      </c>
      <c r="E125" s="72" t="s">
        <v>130</v>
      </c>
      <c r="F125" s="72"/>
    </row>
    <row r="126" spans="1:6" ht="15.6">
      <c r="A126" s="71" t="s">
        <v>205</v>
      </c>
      <c r="B126" s="72" t="s">
        <v>205</v>
      </c>
      <c r="C126" s="75" t="s">
        <v>120</v>
      </c>
      <c r="D126" s="72"/>
      <c r="E126" s="72"/>
      <c r="F126" s="72">
        <v>24</v>
      </c>
    </row>
  </sheetData>
  <mergeCells count="2">
    <mergeCell ref="A64:F64"/>
    <mergeCell ref="A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46"/>
  <sheetViews>
    <sheetView view="pageBreakPreview" zoomScale="86" zoomScaleNormal="100" zoomScaleSheetLayoutView="86" workbookViewId="0">
      <selection activeCell="E15" sqref="E15"/>
    </sheetView>
  </sheetViews>
  <sheetFormatPr defaultRowHeight="14.45"/>
  <cols>
    <col min="1" max="1" width="8.28515625" style="1" customWidth="1"/>
    <col min="2" max="2" width="10.140625" style="1" customWidth="1"/>
    <col min="3" max="3" width="11.28515625" style="1" customWidth="1"/>
    <col min="4" max="4" width="11.7109375" customWidth="1"/>
    <col min="5" max="5" width="9.42578125" customWidth="1"/>
    <col min="6" max="6" width="10.140625" style="1" customWidth="1"/>
    <col min="7" max="7" width="9.5703125" style="2" customWidth="1"/>
    <col min="8" max="8" width="9.140625" style="1" customWidth="1"/>
    <col min="9" max="9" width="10" customWidth="1"/>
    <col min="10" max="10" width="8.85546875" style="1"/>
    <col min="11" max="11" width="9.7109375" customWidth="1"/>
    <col min="12" max="12" width="8.85546875" style="1"/>
    <col min="13" max="13" width="9.85546875" customWidth="1"/>
    <col min="14" max="14" width="10.28515625" customWidth="1"/>
    <col min="15" max="15" width="10.28515625" style="1" customWidth="1"/>
    <col min="16" max="16" width="8.85546875" style="1"/>
    <col min="17" max="17" width="9.85546875" style="1" customWidth="1"/>
    <col min="18" max="20" width="8.85546875" style="1"/>
    <col min="21" max="21" width="10.42578125" style="1" customWidth="1"/>
    <col min="22" max="22" width="9.85546875" style="1" customWidth="1"/>
    <col min="23" max="23" width="10.7109375" style="1" customWidth="1"/>
    <col min="24" max="24" width="8.85546875" style="1"/>
    <col min="25" max="25" width="10.42578125" style="1" customWidth="1"/>
    <col min="26" max="26" width="8.85546875" style="1"/>
    <col min="27" max="27" width="10.28515625" style="1" customWidth="1"/>
    <col min="28" max="28" width="8.85546875" style="1"/>
    <col min="29" max="29" width="9.42578125" style="1" customWidth="1"/>
    <col min="30" max="30" width="10.5703125" style="1" customWidth="1"/>
    <col min="31" max="31" width="10.7109375" style="1" customWidth="1"/>
    <col min="32" max="34" width="8.85546875" style="1"/>
    <col min="35" max="35" width="12.28515625" customWidth="1"/>
    <col min="40" max="40" width="8.85546875" style="1"/>
    <col min="41" max="41" width="12.85546875" style="1" customWidth="1"/>
  </cols>
  <sheetData>
    <row r="1" spans="1:42" s="6" customFormat="1" ht="25.15" customHeight="1" thickBot="1">
      <c r="A1" s="8" t="s">
        <v>206</v>
      </c>
      <c r="B1" s="4"/>
      <c r="C1" s="4"/>
      <c r="D1" s="5"/>
      <c r="E1" s="5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42" s="6" customFormat="1" ht="16.899999999999999" customHeight="1" thickBot="1">
      <c r="A2" s="7" t="s">
        <v>165</v>
      </c>
      <c r="B2" s="151"/>
      <c r="C2" s="152"/>
      <c r="D2" s="5"/>
      <c r="E2" s="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42" s="6" customFormat="1" ht="16.899999999999999" customHeight="1" thickBot="1">
      <c r="A3" s="7" t="s">
        <v>164</v>
      </c>
      <c r="B3" s="151"/>
      <c r="C3" s="152"/>
      <c r="D3" s="5"/>
      <c r="E3" s="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42" s="6" customFormat="1" ht="16.899999999999999" customHeight="1" thickBot="1">
      <c r="A4" s="7" t="s">
        <v>114</v>
      </c>
      <c r="B4" s="151">
        <v>2016</v>
      </c>
      <c r="C4" s="152"/>
      <c r="D4" s="5"/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42" s="6" customFormat="1" ht="16.899999999999999" customHeight="1">
      <c r="A5" s="4"/>
      <c r="B5" s="4"/>
      <c r="C5" s="4"/>
      <c r="D5" s="5"/>
      <c r="E5" s="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42" ht="30" customHeight="1">
      <c r="A6" s="3" t="s">
        <v>17</v>
      </c>
      <c r="B6" s="3" t="s">
        <v>20</v>
      </c>
      <c r="C6" s="3" t="s">
        <v>24</v>
      </c>
      <c r="D6" s="3" t="s">
        <v>34</v>
      </c>
      <c r="E6" s="3" t="s">
        <v>40</v>
      </c>
      <c r="F6" s="3" t="s">
        <v>42</v>
      </c>
      <c r="G6" s="3" t="s">
        <v>46</v>
      </c>
      <c r="H6" s="3" t="s">
        <v>48</v>
      </c>
      <c r="I6" s="3" t="s">
        <v>51</v>
      </c>
      <c r="J6" s="3" t="s">
        <v>53</v>
      </c>
      <c r="K6" s="3" t="s">
        <v>56</v>
      </c>
      <c r="L6" s="3" t="s">
        <v>58</v>
      </c>
      <c r="M6" s="3" t="s">
        <v>61</v>
      </c>
      <c r="N6" s="3" t="s">
        <v>63</v>
      </c>
      <c r="O6" s="3" t="s">
        <v>66</v>
      </c>
      <c r="P6" s="3" t="s">
        <v>68</v>
      </c>
      <c r="Q6" s="3" t="s">
        <v>71</v>
      </c>
      <c r="R6" s="3" t="s">
        <v>73</v>
      </c>
      <c r="S6" s="3" t="s">
        <v>76</v>
      </c>
      <c r="T6" s="3" t="s">
        <v>78</v>
      </c>
      <c r="U6" s="3" t="s">
        <v>81</v>
      </c>
      <c r="V6" s="3" t="s">
        <v>83</v>
      </c>
      <c r="W6" s="3" t="s">
        <v>86</v>
      </c>
      <c r="X6" s="3" t="s">
        <v>88</v>
      </c>
      <c r="Y6" s="3" t="s">
        <v>91</v>
      </c>
      <c r="Z6" s="3" t="s">
        <v>93</v>
      </c>
      <c r="AA6" s="3" t="s">
        <v>96</v>
      </c>
      <c r="AB6" s="3" t="s">
        <v>98</v>
      </c>
      <c r="AC6" s="3" t="s">
        <v>101</v>
      </c>
      <c r="AD6" s="3" t="s">
        <v>103</v>
      </c>
      <c r="AE6" s="3" t="s">
        <v>108</v>
      </c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42" ht="87" customHeight="1">
      <c r="A7" s="1">
        <v>1</v>
      </c>
      <c r="B7" s="1" t="s">
        <v>22</v>
      </c>
      <c r="C7" s="1" t="s">
        <v>27</v>
      </c>
      <c r="D7" s="2" t="s">
        <v>207</v>
      </c>
      <c r="E7" s="2">
        <v>323</v>
      </c>
      <c r="F7" s="1">
        <v>32</v>
      </c>
      <c r="G7" s="1">
        <v>1</v>
      </c>
      <c r="H7" s="1">
        <v>45</v>
      </c>
      <c r="I7" s="1">
        <v>6</v>
      </c>
      <c r="J7" s="1">
        <v>84</v>
      </c>
      <c r="K7" s="1">
        <v>3</v>
      </c>
      <c r="L7" s="1">
        <v>79</v>
      </c>
      <c r="M7" s="1">
        <v>23</v>
      </c>
      <c r="N7" s="1">
        <v>103</v>
      </c>
      <c r="O7" s="1">
        <v>7</v>
      </c>
      <c r="P7" s="1">
        <v>59</v>
      </c>
      <c r="Q7" s="1">
        <v>3</v>
      </c>
      <c r="R7" s="1">
        <v>92</v>
      </c>
      <c r="S7" s="1">
        <v>7</v>
      </c>
      <c r="T7" s="1">
        <v>64</v>
      </c>
      <c r="U7" s="1">
        <v>8</v>
      </c>
      <c r="V7" s="1">
        <v>73</v>
      </c>
      <c r="W7" s="1">
        <v>0</v>
      </c>
      <c r="X7" s="1">
        <v>89</v>
      </c>
      <c r="Y7" s="1">
        <v>0</v>
      </c>
      <c r="Z7" s="1">
        <v>96</v>
      </c>
      <c r="AA7" s="1">
        <v>5</v>
      </c>
      <c r="AB7" s="1">
        <v>78</v>
      </c>
      <c r="AC7" s="1">
        <v>4</v>
      </c>
      <c r="AD7" s="1">
        <f>SUM(Table2[[#This Row],[Jan_scrn]]+Table2[[#This Row],[Feb_scrn]]+Table2[[#This Row],[Mar_scrn]]+Table2[[#This Row],[Apr_scrn]]+Table2[[#This Row],[May_scrn]]+Table2[[#This Row],[Jun_scrn]]+Table2[[#This Row],[Jul_scrn]]+Table2[[#This Row],[Aug_scrn]]+Table2[[#This Row],[Sept_scrn]]+Table2[[#This Row],[Oct_scrn]]+Table2[[#This Row],[Nov_scrn]]+Table2[[#This Row],[Dec_scrn]])</f>
        <v>894</v>
      </c>
      <c r="AE7" s="1">
        <f>SUM(Table2[[#This Row],[Jan_cases]]+Table2[[#This Row],[Feb_cases]]+Table2[[#This Row],[Mar_cases]]+Table2[[#This Row],[Apr_cases]]+Table2[[#This Row],[May_cases]]+Table2[[#This Row],[Jun_cases]]+Table2[[#This Row],[Jul_cases]]+Table2[[#This Row],[Aug_cases]]+Table2[[#This Row],[Sept_cases]]+Table2[[#This Row],[Oct_cases]]+Table2[[#This Row],[Nov_cases]]+Table2[[#This Row],[Dec_cases]])</f>
        <v>67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</row>
    <row r="8" spans="1:42" s="6" customFormat="1" ht="28.9">
      <c r="A8" s="4">
        <v>2</v>
      </c>
      <c r="B8" s="4" t="s">
        <v>22</v>
      </c>
      <c r="C8" s="4" t="s">
        <v>29</v>
      </c>
      <c r="D8" s="5" t="s">
        <v>208</v>
      </c>
      <c r="E8" s="5">
        <v>105</v>
      </c>
      <c r="F8" s="4">
        <v>65</v>
      </c>
      <c r="G8" s="4">
        <v>2</v>
      </c>
      <c r="H8" s="4">
        <v>65</v>
      </c>
      <c r="I8" s="4">
        <v>1</v>
      </c>
      <c r="J8" s="4">
        <v>64</v>
      </c>
      <c r="K8" s="4">
        <v>1</v>
      </c>
      <c r="L8" s="4">
        <v>65</v>
      </c>
      <c r="M8" s="4">
        <v>0</v>
      </c>
      <c r="N8" s="4">
        <v>65</v>
      </c>
      <c r="O8" s="4">
        <v>0</v>
      </c>
      <c r="P8" s="4">
        <v>65</v>
      </c>
      <c r="Q8" s="4">
        <v>1</v>
      </c>
      <c r="R8" s="4">
        <v>66</v>
      </c>
      <c r="S8" s="4">
        <v>0</v>
      </c>
      <c r="T8" s="4">
        <v>66</v>
      </c>
      <c r="U8" s="4">
        <v>0</v>
      </c>
      <c r="V8" s="4">
        <v>66</v>
      </c>
      <c r="W8" s="4">
        <v>0</v>
      </c>
      <c r="X8" s="4">
        <v>65</v>
      </c>
      <c r="Y8" s="4">
        <v>0</v>
      </c>
      <c r="Z8" s="4">
        <v>65</v>
      </c>
      <c r="AA8" s="4">
        <v>0</v>
      </c>
      <c r="AB8" s="4">
        <v>65</v>
      </c>
      <c r="AC8" s="4">
        <v>0</v>
      </c>
      <c r="AD8" s="4">
        <f>SUM(Table2[[#This Row],[Jan_scrn]]+Table2[[#This Row],[Feb_scrn]]+Table2[[#This Row],[Mar_scrn]]+Table2[[#This Row],[Apr_scrn]]+Table2[[#This Row],[May_scrn]]+Table2[[#This Row],[Jun_scrn]]+Table2[[#This Row],[Jul_scrn]]+Table2[[#This Row],[Aug_scrn]]+Table2[[#This Row],[Sept_scrn]]+Table2[[#This Row],[Oct_scrn]]+Table2[[#This Row],[Nov_scrn]]+Table2[[#This Row],[Dec_scrn]])</f>
        <v>782</v>
      </c>
      <c r="AE8" s="4">
        <f>SUM(Table2[[#This Row],[Jan_cases]]+Table2[[#This Row],[Feb_cases]]+Table2[[#This Row],[Mar_cases]]+Table2[[#This Row],[Apr_cases]]+Table2[[#This Row],[May_cases]]+Table2[[#This Row],[Jun_cases]]+Table2[[#This Row],[Jul_cases]]+Table2[[#This Row],[Aug_cases]]+Table2[[#This Row],[Sept_cases]]+Table2[[#This Row],[Oct_cases]]+Table2[[#This Row],[Nov_cases]]+Table2[[#This Row],[Dec_cases]])</f>
        <v>5</v>
      </c>
    </row>
    <row r="9" spans="1:42" ht="28.9">
      <c r="A9" s="1">
        <v>3</v>
      </c>
      <c r="B9" s="1" t="s">
        <v>209</v>
      </c>
      <c r="C9" s="1" t="s">
        <v>28</v>
      </c>
      <c r="D9" s="2" t="s">
        <v>210</v>
      </c>
      <c r="E9" s="2">
        <v>200</v>
      </c>
      <c r="F9" s="1">
        <v>95</v>
      </c>
      <c r="G9" s="1">
        <v>1</v>
      </c>
      <c r="H9" s="1">
        <v>98</v>
      </c>
      <c r="I9" s="1">
        <v>0</v>
      </c>
      <c r="J9" s="1">
        <v>94</v>
      </c>
      <c r="K9" s="1">
        <v>2</v>
      </c>
      <c r="L9" s="1">
        <v>93</v>
      </c>
      <c r="M9" s="1">
        <v>4</v>
      </c>
      <c r="N9" s="1">
        <v>94</v>
      </c>
      <c r="O9" s="1">
        <v>4</v>
      </c>
      <c r="P9" s="1">
        <v>94</v>
      </c>
      <c r="Q9" s="1">
        <v>3</v>
      </c>
      <c r="R9" s="1">
        <v>96</v>
      </c>
      <c r="S9" s="1">
        <v>1</v>
      </c>
      <c r="T9" s="1">
        <v>95</v>
      </c>
      <c r="U9" s="1">
        <v>0</v>
      </c>
      <c r="V9" s="1">
        <v>98</v>
      </c>
      <c r="W9" s="1">
        <v>0</v>
      </c>
      <c r="X9" s="1">
        <v>98</v>
      </c>
      <c r="Y9" s="1">
        <v>0</v>
      </c>
      <c r="Z9" s="1">
        <v>98</v>
      </c>
      <c r="AA9" s="1">
        <v>0</v>
      </c>
      <c r="AB9" s="1">
        <v>99</v>
      </c>
      <c r="AC9" s="1">
        <v>0</v>
      </c>
      <c r="AD9" s="1">
        <f>SUM(Table2[[#This Row],[Jan_scrn]]+Table2[[#This Row],[Feb_scrn]]+Table2[[#This Row],[Mar_scrn]]+Table2[[#This Row],[Apr_scrn]]+Table2[[#This Row],[May_scrn]]+Table2[[#This Row],[Jun_scrn]]+Table2[[#This Row],[Jul_scrn]]+Table2[[#This Row],[Aug_scrn]]+Table2[[#This Row],[Sept_scrn]]+Table2[[#This Row],[Oct_scrn]]+Table2[[#This Row],[Nov_scrn]]+Table2[[#This Row],[Dec_scrn]])</f>
        <v>1152</v>
      </c>
      <c r="AE9" s="1">
        <f>SUM(Table2[[#This Row],[Jan_cases]]+Table2[[#This Row],[Feb_cases]]+Table2[[#This Row],[Mar_cases]]+Table2[[#This Row],[Apr_cases]]+Table2[[#This Row],[May_cases]]+Table2[[#This Row],[Jun_cases]]+Table2[[#This Row],[Jul_cases]]+Table2[[#This Row],[Aug_cases]]+Table2[[#This Row],[Sept_cases]]+Table2[[#This Row],[Oct_cases]]+Table2[[#This Row],[Nov_cases]]+Table2[[#This Row],[Dec_cases]])</f>
        <v>15</v>
      </c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pans="1:42" s="6" customFormat="1" ht="87.6" customHeight="1">
      <c r="A10" s="4">
        <v>4</v>
      </c>
      <c r="B10" s="4" t="s">
        <v>22</v>
      </c>
      <c r="C10" s="4" t="s">
        <v>30</v>
      </c>
      <c r="D10" s="5" t="s">
        <v>207</v>
      </c>
      <c r="E10" s="5">
        <v>453</v>
      </c>
      <c r="F10" s="4">
        <v>412</v>
      </c>
      <c r="G10" s="4">
        <v>7</v>
      </c>
      <c r="H10" s="4">
        <v>450</v>
      </c>
      <c r="I10" s="4">
        <v>6</v>
      </c>
      <c r="J10" s="4">
        <v>446</v>
      </c>
      <c r="K10" s="4">
        <v>6</v>
      </c>
      <c r="L10" s="4">
        <v>423</v>
      </c>
      <c r="M10" s="4">
        <v>5</v>
      </c>
      <c r="N10" s="4">
        <v>441</v>
      </c>
      <c r="O10" s="4">
        <v>4</v>
      </c>
      <c r="P10" s="4">
        <v>440</v>
      </c>
      <c r="Q10" s="4">
        <v>6</v>
      </c>
      <c r="R10" s="4">
        <v>438</v>
      </c>
      <c r="S10" s="4">
        <v>5</v>
      </c>
      <c r="T10" s="4">
        <v>437</v>
      </c>
      <c r="U10" s="4">
        <v>4</v>
      </c>
      <c r="V10" s="4">
        <v>440</v>
      </c>
      <c r="W10" s="4">
        <v>5</v>
      </c>
      <c r="X10" s="4">
        <v>451</v>
      </c>
      <c r="Y10" s="4">
        <v>7</v>
      </c>
      <c r="Z10" s="4">
        <v>450</v>
      </c>
      <c r="AA10" s="4">
        <v>8</v>
      </c>
      <c r="AB10" s="4">
        <v>450</v>
      </c>
      <c r="AC10" s="4">
        <v>9</v>
      </c>
      <c r="AD10" s="4">
        <f>SUM(Table2[[#This Row],[Jan_scrn]]+Table2[[#This Row],[Feb_scrn]]+Table2[[#This Row],[Mar_scrn]]+Table2[[#This Row],[Apr_scrn]]+Table2[[#This Row],[May_scrn]]+Table2[[#This Row],[Jun_scrn]]+Table2[[#This Row],[Jul_scrn]]+Table2[[#This Row],[Aug_scrn]]+Table2[[#This Row],[Sept_scrn]]+Table2[[#This Row],[Oct_scrn]]+Table2[[#This Row],[Nov_scrn]]+Table2[[#This Row],[Dec_scrn]])</f>
        <v>5278</v>
      </c>
      <c r="AE10" s="4">
        <f>SUM(Table2[[#This Row],[Jan_cases]]+Table2[[#This Row],[Feb_cases]]+Table2[[#This Row],[Mar_cases]]+Table2[[#This Row],[Apr_cases]]+Table2[[#This Row],[May_cases]]+Table2[[#This Row],[Jun_cases]]+Table2[[#This Row],[Jul_cases]]+Table2[[#This Row],[Aug_cases]]+Table2[[#This Row],[Sept_cases]]+Table2[[#This Row],[Oct_cases]]+Table2[[#This Row],[Nov_cases]]+Table2[[#This Row],[Dec_cases]])</f>
        <v>72</v>
      </c>
    </row>
    <row r="11" spans="1:42" ht="20.45" customHeight="1">
      <c r="A11" s="1">
        <v>5</v>
      </c>
      <c r="B11" s="1" t="s">
        <v>22</v>
      </c>
      <c r="C11" s="1" t="s">
        <v>26</v>
      </c>
      <c r="D11" s="2" t="s">
        <v>211</v>
      </c>
      <c r="E11" s="2">
        <v>91</v>
      </c>
      <c r="F11" s="1">
        <v>73</v>
      </c>
      <c r="G11" s="1">
        <v>12</v>
      </c>
      <c r="H11" s="1">
        <v>75</v>
      </c>
      <c r="I11" s="1">
        <v>14</v>
      </c>
      <c r="J11" s="1">
        <v>75</v>
      </c>
      <c r="K11" s="1">
        <v>17</v>
      </c>
      <c r="L11" s="1">
        <v>75</v>
      </c>
      <c r="M11" s="1">
        <v>13</v>
      </c>
      <c r="N11" s="1">
        <v>75</v>
      </c>
      <c r="O11" s="1">
        <v>15</v>
      </c>
      <c r="P11" s="1">
        <v>75</v>
      </c>
      <c r="Q11" s="1">
        <v>9</v>
      </c>
      <c r="R11" s="1">
        <v>74</v>
      </c>
      <c r="S11" s="1">
        <v>5</v>
      </c>
      <c r="T11" s="1">
        <v>75</v>
      </c>
      <c r="U11" s="1">
        <v>1</v>
      </c>
      <c r="V11" s="1">
        <v>75</v>
      </c>
      <c r="W11" s="1">
        <v>1</v>
      </c>
      <c r="X11" s="1">
        <v>76</v>
      </c>
      <c r="Y11" s="1">
        <v>0</v>
      </c>
      <c r="Z11" s="1">
        <v>77</v>
      </c>
      <c r="AA11" s="1">
        <v>0</v>
      </c>
      <c r="AB11" s="1">
        <v>74</v>
      </c>
      <c r="AC11" s="1">
        <v>0</v>
      </c>
      <c r="AD11" s="1">
        <f>SUM(Table2[[#This Row],[Jan_scrn]]+Table2[[#This Row],[Feb_scrn]]+Table2[[#This Row],[Mar_scrn]]+Table2[[#This Row],[Apr_scrn]]+Table2[[#This Row],[May_scrn]]+Table2[[#This Row],[Jun_scrn]]+Table2[[#This Row],[Jul_scrn]]+Table2[[#This Row],[Aug_scrn]]+Table2[[#This Row],[Sept_scrn]]+Table2[[#This Row],[Oct_scrn]]+Table2[[#This Row],[Nov_scrn]]+Table2[[#This Row],[Dec_scrn]])</f>
        <v>899</v>
      </c>
      <c r="AE11" s="1">
        <f>SUM(Table2[[#This Row],[Jan_cases]]+Table2[[#This Row],[Feb_cases]]+Table2[[#This Row],[Mar_cases]]+Table2[[#This Row],[Apr_cases]]+Table2[[#This Row],[May_cases]]+Table2[[#This Row],[Jun_cases]]+Table2[[#This Row],[Jul_cases]]+Table2[[#This Row],[Aug_cases]]+Table2[[#This Row],[Sept_cases]]+Table2[[#This Row],[Oct_cases]]+Table2[[#This Row],[Nov_cases]]+Table2[[#This Row],[Dec_cases]])</f>
        <v>87</v>
      </c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 spans="1:42" s="11" customFormat="1">
      <c r="A12" s="9">
        <v>6</v>
      </c>
      <c r="B12" s="9"/>
      <c r="C12" s="9"/>
      <c r="D12" s="10"/>
      <c r="E12" s="10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>
        <f>SUM(Table2[[#This Row],[Jan_scrn]]+Table2[[#This Row],[Feb_scrn]]+Table2[[#This Row],[Mar_scrn]]+Table2[[#This Row],[Apr_scrn]]+Table2[[#This Row],[May_scrn]]+Table2[[#This Row],[Jun_scrn]]+Table2[[#This Row],[Jul_scrn]]+Table2[[#This Row],[Aug_scrn]]+Table2[[#This Row],[Sept_scrn]]+Table2[[#This Row],[Oct_scrn]]+Table2[[#This Row],[Nov_scrn]]+Table2[[#This Row],[Dec_scrn]])</f>
        <v>0</v>
      </c>
      <c r="AE12" s="9">
        <f>SUM(Table2[[#This Row],[Jan_cases]]+Table2[[#This Row],[Feb_cases]]+Table2[[#This Row],[Mar_cases]]+Table2[[#This Row],[Apr_cases]]+Table2[[#This Row],[May_cases]]+Table2[[#This Row],[Jun_cases]]+Table2[[#This Row],[Jul_cases]]+Table2[[#This Row],[Aug_cases]]+Table2[[#This Row],[Sept_cases]]+Table2[[#This Row],[Oct_cases]]+Table2[[#This Row],[Nov_cases]]+Table2[[#This Row],[Dec_cases]])</f>
        <v>0</v>
      </c>
    </row>
    <row r="13" spans="1:42">
      <c r="A13" s="1">
        <v>7</v>
      </c>
      <c r="D13" s="2"/>
      <c r="E13" s="2"/>
      <c r="G13" s="1"/>
      <c r="I13" s="1"/>
      <c r="K13" s="1"/>
      <c r="M13" s="1"/>
      <c r="N13" s="1"/>
      <c r="AD13" s="1">
        <f>SUM(Table2[[#This Row],[Jan_scrn]]+Table2[[#This Row],[Feb_scrn]]+Table2[[#This Row],[Mar_scrn]]+Table2[[#This Row],[Apr_scrn]]+Table2[[#This Row],[May_scrn]]+Table2[[#This Row],[Jun_scrn]]+Table2[[#This Row],[Jul_scrn]]+Table2[[#This Row],[Aug_scrn]]+Table2[[#This Row],[Sept_scrn]]+Table2[[#This Row],[Oct_scrn]]+Table2[[#This Row],[Nov_scrn]]+Table2[[#This Row],[Dec_scrn]])</f>
        <v>0</v>
      </c>
      <c r="AE13" s="1">
        <f>SUM(Table2[[#This Row],[Jan_cases]]+Table2[[#This Row],[Feb_cases]]+Table2[[#This Row],[Mar_cases]]+Table2[[#This Row],[Apr_cases]]+Table2[[#This Row],[May_cases]]+Table2[[#This Row],[Jun_cases]]+Table2[[#This Row],[Jul_cases]]+Table2[[#This Row],[Aug_cases]]+Table2[[#This Row],[Sept_cases]]+Table2[[#This Row],[Oct_cases]]+Table2[[#This Row],[Nov_cases]]+Table2[[#This Row],[Dec_cases]])</f>
        <v>0</v>
      </c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 spans="1:42" s="6" customFormat="1">
      <c r="A14" s="4">
        <v>8</v>
      </c>
      <c r="B14" s="4"/>
      <c r="C14" s="4"/>
      <c r="D14" s="5"/>
      <c r="E14" s="5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>
        <f>SUM(Table2[[#This Row],[Jan_scrn]]+Table2[[#This Row],[Feb_scrn]]+Table2[[#This Row],[Mar_scrn]]+Table2[[#This Row],[Apr_scrn]]+Table2[[#This Row],[May_scrn]]+Table2[[#This Row],[Jun_scrn]]+Table2[[#This Row],[Jul_scrn]]+Table2[[#This Row],[Aug_scrn]]+Table2[[#This Row],[Sept_scrn]]+Table2[[#This Row],[Oct_scrn]]+Table2[[#This Row],[Nov_scrn]]+Table2[[#This Row],[Dec_scrn]])</f>
        <v>0</v>
      </c>
      <c r="AE14" s="4">
        <f>SUM(Table2[[#This Row],[Jan_cases]]+Table2[[#This Row],[Feb_cases]]+Table2[[#This Row],[Mar_cases]]+Table2[[#This Row],[Apr_cases]]+Table2[[#This Row],[May_cases]]+Table2[[#This Row],[Jun_cases]]+Table2[[#This Row],[Jul_cases]]+Table2[[#This Row],[Aug_cases]]+Table2[[#This Row],[Sept_cases]]+Table2[[#This Row],[Oct_cases]]+Table2[[#This Row],[Nov_cases]]+Table2[[#This Row],[Dec_cases]])</f>
        <v>0</v>
      </c>
    </row>
    <row r="15" spans="1:42">
      <c r="A15" s="1">
        <v>9</v>
      </c>
      <c r="D15" s="2"/>
      <c r="E15" s="2"/>
      <c r="G15" s="1"/>
      <c r="I15" s="1"/>
      <c r="K15" s="1"/>
      <c r="M15" s="1"/>
      <c r="N15" s="1"/>
      <c r="AD15" s="1">
        <f>SUM(Table2[[#This Row],[Jan_scrn]]+Table2[[#This Row],[Feb_scrn]]+Table2[[#This Row],[Mar_scrn]]+Table2[[#This Row],[Apr_scrn]]+Table2[[#This Row],[May_scrn]]+Table2[[#This Row],[Jun_scrn]]+Table2[[#This Row],[Jul_scrn]]+Table2[[#This Row],[Aug_scrn]]+Table2[[#This Row],[Sept_scrn]]+Table2[[#This Row],[Oct_scrn]]+Table2[[#This Row],[Nov_scrn]]+Table2[[#This Row],[Dec_scrn]])</f>
        <v>0</v>
      </c>
      <c r="AE15" s="1">
        <f>SUM(Table2[[#This Row],[Jan_cases]]+Table2[[#This Row],[Feb_cases]]+Table2[[#This Row],[Mar_cases]]+Table2[[#This Row],[Apr_cases]]+Table2[[#This Row],[May_cases]]+Table2[[#This Row],[Jun_cases]]+Table2[[#This Row],[Jul_cases]]+Table2[[#This Row],[Aug_cases]]+Table2[[#This Row],[Sept_cases]]+Table2[[#This Row],[Oct_cases]]+Table2[[#This Row],[Nov_cases]]+Table2[[#This Row],[Dec_cases]])</f>
        <v>0</v>
      </c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1:42" s="6" customFormat="1">
      <c r="A16" s="4">
        <v>10</v>
      </c>
      <c r="B16" s="4"/>
      <c r="C16" s="4"/>
      <c r="D16" s="5"/>
      <c r="E16" s="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>
        <f>SUM(Table2[[#This Row],[Jan_scrn]]+Table2[[#This Row],[Feb_scrn]]+Table2[[#This Row],[Mar_scrn]]+Table2[[#This Row],[Apr_scrn]]+Table2[[#This Row],[May_scrn]]+Table2[[#This Row],[Jun_scrn]]+Table2[[#This Row],[Jul_scrn]]+Table2[[#This Row],[Aug_scrn]]+Table2[[#This Row],[Sept_scrn]]+Table2[[#This Row],[Oct_scrn]]+Table2[[#This Row],[Nov_scrn]]+Table2[[#This Row],[Dec_scrn]])</f>
        <v>0</v>
      </c>
      <c r="AE16" s="4">
        <f>SUM(Table2[[#This Row],[Jan_cases]]+Table2[[#This Row],[Feb_cases]]+Table2[[#This Row],[Mar_cases]]+Table2[[#This Row],[Apr_cases]]+Table2[[#This Row],[May_cases]]+Table2[[#This Row],[Jun_cases]]+Table2[[#This Row],[Jul_cases]]+Table2[[#This Row],[Aug_cases]]+Table2[[#This Row],[Sept_cases]]+Table2[[#This Row],[Oct_cases]]+Table2[[#This Row],[Nov_cases]]+Table2[[#This Row],[Dec_cases]])</f>
        <v>0</v>
      </c>
    </row>
    <row r="17" spans="1:42">
      <c r="A17" s="1">
        <v>11</v>
      </c>
      <c r="D17" s="2"/>
      <c r="E17" s="2"/>
      <c r="G17" s="1"/>
      <c r="I17" s="1"/>
      <c r="K17" s="1"/>
      <c r="M17" s="1"/>
      <c r="N17" s="1"/>
      <c r="AD17" s="1">
        <f>SUM(Table2[[#This Row],[Jan_scrn]]+Table2[[#This Row],[Feb_scrn]]+Table2[[#This Row],[Mar_scrn]]+Table2[[#This Row],[Apr_scrn]]+Table2[[#This Row],[May_scrn]]+Table2[[#This Row],[Jun_scrn]]+Table2[[#This Row],[Jul_scrn]]+Table2[[#This Row],[Aug_scrn]]+Table2[[#This Row],[Sept_scrn]]+Table2[[#This Row],[Oct_scrn]]+Table2[[#This Row],[Nov_scrn]]+Table2[[#This Row],[Dec_scrn]])</f>
        <v>0</v>
      </c>
      <c r="AE17" s="1">
        <f>SUM(Table2[[#This Row],[Jan_cases]]+Table2[[#This Row],[Feb_cases]]+Table2[[#This Row],[Mar_cases]]+Table2[[#This Row],[Apr_cases]]+Table2[[#This Row],[May_cases]]+Table2[[#This Row],[Jun_cases]]+Table2[[#This Row],[Jul_cases]]+Table2[[#This Row],[Aug_cases]]+Table2[[#This Row],[Sept_cases]]+Table2[[#This Row],[Oct_cases]]+Table2[[#This Row],[Nov_cases]]+Table2[[#This Row],[Dec_cases]])</f>
        <v>0</v>
      </c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 spans="1:42" s="6" customFormat="1">
      <c r="A18" s="4">
        <v>12</v>
      </c>
      <c r="B18" s="4"/>
      <c r="C18" s="4"/>
      <c r="D18" s="5"/>
      <c r="E18" s="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>
        <f>SUM(Table2[[#This Row],[Jan_scrn]]+Table2[[#This Row],[Feb_scrn]]+Table2[[#This Row],[Mar_scrn]]+Table2[[#This Row],[Apr_scrn]]+Table2[[#This Row],[May_scrn]]+Table2[[#This Row],[Jun_scrn]]+Table2[[#This Row],[Jul_scrn]]+Table2[[#This Row],[Aug_scrn]]+Table2[[#This Row],[Sept_scrn]]+Table2[[#This Row],[Oct_scrn]]+Table2[[#This Row],[Nov_scrn]]+Table2[[#This Row],[Dec_scrn]])</f>
        <v>0</v>
      </c>
      <c r="AE18" s="4">
        <f>SUM(Table2[[#This Row],[Jan_cases]]+Table2[[#This Row],[Feb_cases]]+Table2[[#This Row],[Mar_cases]]+Table2[[#This Row],[Apr_cases]]+Table2[[#This Row],[May_cases]]+Table2[[#This Row],[Jun_cases]]+Table2[[#This Row],[Jul_cases]]+Table2[[#This Row],[Aug_cases]]+Table2[[#This Row],[Sept_cases]]+Table2[[#This Row],[Oct_cases]]+Table2[[#This Row],[Nov_cases]]+Table2[[#This Row],[Dec_cases]])</f>
        <v>0</v>
      </c>
    </row>
    <row r="19" spans="1:42">
      <c r="A19" s="1">
        <v>13</v>
      </c>
      <c r="D19" s="2"/>
      <c r="E19" s="2"/>
      <c r="G19" s="1"/>
      <c r="I19" s="1"/>
      <c r="K19" s="1"/>
      <c r="M19" s="1"/>
      <c r="N19" s="1"/>
      <c r="AD19" s="1">
        <f>SUM(Table2[[#This Row],[Jan_scrn]]+Table2[[#This Row],[Feb_scrn]]+Table2[[#This Row],[Mar_scrn]]+Table2[[#This Row],[Apr_scrn]]+Table2[[#This Row],[May_scrn]]+Table2[[#This Row],[Jun_scrn]]+Table2[[#This Row],[Jul_scrn]]+Table2[[#This Row],[Aug_scrn]]+Table2[[#This Row],[Sept_scrn]]+Table2[[#This Row],[Oct_scrn]]+Table2[[#This Row],[Nov_scrn]]+Table2[[#This Row],[Dec_scrn]])</f>
        <v>0</v>
      </c>
      <c r="AE19" s="1">
        <f>SUM(Table2[[#This Row],[Jan_cases]]+Table2[[#This Row],[Feb_cases]]+Table2[[#This Row],[Mar_cases]]+Table2[[#This Row],[Apr_cases]]+Table2[[#This Row],[May_cases]]+Table2[[#This Row],[Jun_cases]]+Table2[[#This Row],[Jul_cases]]+Table2[[#This Row],[Aug_cases]]+Table2[[#This Row],[Sept_cases]]+Table2[[#This Row],[Oct_cases]]+Table2[[#This Row],[Nov_cases]]+Table2[[#This Row],[Dec_cases]])</f>
        <v>0</v>
      </c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 spans="1:42" s="6" customFormat="1">
      <c r="A20" s="4">
        <v>14</v>
      </c>
      <c r="B20" s="4"/>
      <c r="C20" s="4"/>
      <c r="D20" s="5"/>
      <c r="E20" s="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>
        <f>SUM(Table2[[#This Row],[Jan_scrn]]+Table2[[#This Row],[Feb_scrn]]+Table2[[#This Row],[Mar_scrn]]+Table2[[#This Row],[Apr_scrn]]+Table2[[#This Row],[May_scrn]]+Table2[[#This Row],[Jun_scrn]]+Table2[[#This Row],[Jul_scrn]]+Table2[[#This Row],[Aug_scrn]]+Table2[[#This Row],[Sept_scrn]]+Table2[[#This Row],[Oct_scrn]]+Table2[[#This Row],[Nov_scrn]]+Table2[[#This Row],[Dec_scrn]])</f>
        <v>0</v>
      </c>
      <c r="AE20" s="4">
        <f>SUM(Table2[[#This Row],[Jan_cases]]+Table2[[#This Row],[Feb_cases]]+Table2[[#This Row],[Mar_cases]]+Table2[[#This Row],[Apr_cases]]+Table2[[#This Row],[May_cases]]+Table2[[#This Row],[Jun_cases]]+Table2[[#This Row],[Jul_cases]]+Table2[[#This Row],[Aug_cases]]+Table2[[#This Row],[Sept_cases]]+Table2[[#This Row],[Oct_cases]]+Table2[[#This Row],[Nov_cases]]+Table2[[#This Row],[Dec_cases]])</f>
        <v>0</v>
      </c>
    </row>
    <row r="21" spans="1:42">
      <c r="A21" s="1">
        <v>15</v>
      </c>
      <c r="D21" s="2"/>
      <c r="E21" s="2"/>
      <c r="G21" s="1"/>
      <c r="I21" s="1"/>
      <c r="K21" s="1"/>
      <c r="M21" s="1"/>
      <c r="N21" s="1"/>
      <c r="AD21" s="1">
        <f>SUM(Table2[[#This Row],[Jan_scrn]]+Table2[[#This Row],[Feb_scrn]]+Table2[[#This Row],[Mar_scrn]]+Table2[[#This Row],[Apr_scrn]]+Table2[[#This Row],[May_scrn]]+Table2[[#This Row],[Jun_scrn]]+Table2[[#This Row],[Jul_scrn]]+Table2[[#This Row],[Aug_scrn]]+Table2[[#This Row],[Sept_scrn]]+Table2[[#This Row],[Oct_scrn]]+Table2[[#This Row],[Nov_scrn]]+Table2[[#This Row],[Dec_scrn]])</f>
        <v>0</v>
      </c>
      <c r="AE21" s="1">
        <f>SUM(Table2[[#This Row],[Jan_cases]]+Table2[[#This Row],[Feb_cases]]+Table2[[#This Row],[Mar_cases]]+Table2[[#This Row],[Apr_cases]]+Table2[[#This Row],[May_cases]]+Table2[[#This Row],[Jun_cases]]+Table2[[#This Row],[Jul_cases]]+Table2[[#This Row],[Aug_cases]]+Table2[[#This Row],[Sept_cases]]+Table2[[#This Row],[Oct_cases]]+Table2[[#This Row],[Nov_cases]]+Table2[[#This Row],[Dec_cases]])</f>
        <v>0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1:42" s="6" customFormat="1">
      <c r="A22" s="4">
        <v>16</v>
      </c>
      <c r="B22" s="4"/>
      <c r="C22" s="4"/>
      <c r="D22" s="5"/>
      <c r="E22" s="5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>
        <f>SUM(Table2[[#This Row],[Jan_scrn]]+Table2[[#This Row],[Feb_scrn]]+Table2[[#This Row],[Mar_scrn]]+Table2[[#This Row],[Apr_scrn]]+Table2[[#This Row],[May_scrn]]+Table2[[#This Row],[Jun_scrn]]+Table2[[#This Row],[Jul_scrn]]+Table2[[#This Row],[Aug_scrn]]+Table2[[#This Row],[Sept_scrn]]+Table2[[#This Row],[Oct_scrn]]+Table2[[#This Row],[Nov_scrn]]+Table2[[#This Row],[Dec_scrn]])</f>
        <v>0</v>
      </c>
      <c r="AE22" s="4">
        <f>SUM(Table2[[#This Row],[Jan_cases]]+Table2[[#This Row],[Feb_cases]]+Table2[[#This Row],[Mar_cases]]+Table2[[#This Row],[Apr_cases]]+Table2[[#This Row],[May_cases]]+Table2[[#This Row],[Jun_cases]]+Table2[[#This Row],[Jul_cases]]+Table2[[#This Row],[Aug_cases]]+Table2[[#This Row],[Sept_cases]]+Table2[[#This Row],[Oct_cases]]+Table2[[#This Row],[Nov_cases]]+Table2[[#This Row],[Dec_cases]])</f>
        <v>0</v>
      </c>
    </row>
    <row r="23" spans="1:42">
      <c r="A23" s="1">
        <v>17</v>
      </c>
      <c r="D23" s="2"/>
      <c r="E23" s="2"/>
      <c r="G23" s="1"/>
      <c r="I23" s="1"/>
      <c r="K23" s="1"/>
      <c r="M23" s="1"/>
      <c r="N23" s="1"/>
      <c r="AD23" s="1">
        <f>SUM(Table2[[#This Row],[Jan_scrn]]+Table2[[#This Row],[Feb_scrn]]+Table2[[#This Row],[Mar_scrn]]+Table2[[#This Row],[Apr_scrn]]+Table2[[#This Row],[May_scrn]]+Table2[[#This Row],[Jun_scrn]]+Table2[[#This Row],[Jul_scrn]]+Table2[[#This Row],[Aug_scrn]]+Table2[[#This Row],[Sept_scrn]]+Table2[[#This Row],[Oct_scrn]]+Table2[[#This Row],[Nov_scrn]]+Table2[[#This Row],[Dec_scrn]])</f>
        <v>0</v>
      </c>
      <c r="AE23" s="1">
        <f>SUM(Table2[[#This Row],[Jan_cases]]+Table2[[#This Row],[Feb_cases]]+Table2[[#This Row],[Mar_cases]]+Table2[[#This Row],[Apr_cases]]+Table2[[#This Row],[May_cases]]+Table2[[#This Row],[Jun_cases]]+Table2[[#This Row],[Jul_cases]]+Table2[[#This Row],[Aug_cases]]+Table2[[#This Row],[Sept_cases]]+Table2[[#This Row],[Oct_cases]]+Table2[[#This Row],[Nov_cases]]+Table2[[#This Row],[Dec_cases]])</f>
        <v>0</v>
      </c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2" s="6" customFormat="1">
      <c r="A24" s="4">
        <v>18</v>
      </c>
      <c r="B24" s="4"/>
      <c r="C24" s="4"/>
      <c r="D24" s="5"/>
      <c r="E24" s="5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>
        <f>SUM(Table2[[#This Row],[Jan_scrn]]+Table2[[#This Row],[Feb_scrn]]+Table2[[#This Row],[Mar_scrn]]+Table2[[#This Row],[Apr_scrn]]+Table2[[#This Row],[May_scrn]]+Table2[[#This Row],[Jun_scrn]]+Table2[[#This Row],[Jul_scrn]]+Table2[[#This Row],[Aug_scrn]]+Table2[[#This Row],[Sept_scrn]]+Table2[[#This Row],[Oct_scrn]]+Table2[[#This Row],[Nov_scrn]]+Table2[[#This Row],[Dec_scrn]])</f>
        <v>0</v>
      </c>
      <c r="AE24" s="4">
        <f>SUM(Table2[[#This Row],[Jan_cases]]+Table2[[#This Row],[Feb_cases]]+Table2[[#This Row],[Mar_cases]]+Table2[[#This Row],[Apr_cases]]+Table2[[#This Row],[May_cases]]+Table2[[#This Row],[Jun_cases]]+Table2[[#This Row],[Jul_cases]]+Table2[[#This Row],[Aug_cases]]+Table2[[#This Row],[Sept_cases]]+Table2[[#This Row],[Oct_cases]]+Table2[[#This Row],[Nov_cases]]+Table2[[#This Row],[Dec_cases]])</f>
        <v>0</v>
      </c>
    </row>
    <row r="25" spans="1:42">
      <c r="A25" s="1">
        <v>19</v>
      </c>
      <c r="D25" s="2"/>
      <c r="E25" s="2"/>
      <c r="G25" s="1"/>
      <c r="I25" s="1"/>
      <c r="K25" s="1"/>
      <c r="M25" s="1"/>
      <c r="N25" s="1"/>
      <c r="AD25" s="1">
        <f>SUM(Table2[[#This Row],[Jan_scrn]]+Table2[[#This Row],[Feb_scrn]]+Table2[[#This Row],[Mar_scrn]]+Table2[[#This Row],[Apr_scrn]]+Table2[[#This Row],[May_scrn]]+Table2[[#This Row],[Jun_scrn]]+Table2[[#This Row],[Jul_scrn]]+Table2[[#This Row],[Aug_scrn]]+Table2[[#This Row],[Sept_scrn]]+Table2[[#This Row],[Oct_scrn]]+Table2[[#This Row],[Nov_scrn]]+Table2[[#This Row],[Dec_scrn]])</f>
        <v>0</v>
      </c>
      <c r="AE25" s="1">
        <f>SUM(Table2[[#This Row],[Jan_cases]]+Table2[[#This Row],[Feb_cases]]+Table2[[#This Row],[Mar_cases]]+Table2[[#This Row],[Apr_cases]]+Table2[[#This Row],[May_cases]]+Table2[[#This Row],[Jun_cases]]+Table2[[#This Row],[Jul_cases]]+Table2[[#This Row],[Aug_cases]]+Table2[[#This Row],[Sept_cases]]+Table2[[#This Row],[Oct_cases]]+Table2[[#This Row],[Nov_cases]]+Table2[[#This Row],[Dec_cases]])</f>
        <v>0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 s="6" customFormat="1">
      <c r="A26" s="4">
        <v>20</v>
      </c>
      <c r="B26" s="4"/>
      <c r="C26" s="4"/>
      <c r="D26" s="5"/>
      <c r="E26" s="5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>
        <f>SUM(Table2[[#This Row],[Jan_scrn]]+Table2[[#This Row],[Feb_scrn]]+Table2[[#This Row],[Mar_scrn]]+Table2[[#This Row],[Apr_scrn]]+Table2[[#This Row],[May_scrn]]+Table2[[#This Row],[Jun_scrn]]+Table2[[#This Row],[Jul_scrn]]+Table2[[#This Row],[Aug_scrn]]+Table2[[#This Row],[Sept_scrn]]+Table2[[#This Row],[Oct_scrn]]+Table2[[#This Row],[Nov_scrn]]+Table2[[#This Row],[Dec_scrn]])</f>
        <v>0</v>
      </c>
      <c r="AE26" s="4">
        <f>SUM(Table2[[#This Row],[Jan_cases]]+Table2[[#This Row],[Feb_cases]]+Table2[[#This Row],[Mar_cases]]+Table2[[#This Row],[Apr_cases]]+Table2[[#This Row],[May_cases]]+Table2[[#This Row],[Jun_cases]]+Table2[[#This Row],[Jul_cases]]+Table2[[#This Row],[Aug_cases]]+Table2[[#This Row],[Sept_cases]]+Table2[[#This Row],[Oct_cases]]+Table2[[#This Row],[Nov_cases]]+Table2[[#This Row],[Dec_cases]])</f>
        <v>0</v>
      </c>
    </row>
    <row r="27" spans="1:42">
      <c r="A27" s="1">
        <v>21</v>
      </c>
      <c r="D27" s="2"/>
      <c r="E27" s="2"/>
      <c r="G27" s="1"/>
      <c r="I27" s="1"/>
      <c r="K27" s="1"/>
      <c r="M27" s="1"/>
      <c r="N27" s="1"/>
      <c r="AD27" s="1">
        <f>SUM(Table2[[#This Row],[Jan_scrn]]+Table2[[#This Row],[Feb_scrn]]+Table2[[#This Row],[Mar_scrn]]+Table2[[#This Row],[Apr_scrn]]+Table2[[#This Row],[May_scrn]]+Table2[[#This Row],[Jun_scrn]]+Table2[[#This Row],[Jul_scrn]]+Table2[[#This Row],[Aug_scrn]]+Table2[[#This Row],[Sept_scrn]]+Table2[[#This Row],[Oct_scrn]]+Table2[[#This Row],[Nov_scrn]]+Table2[[#This Row],[Dec_scrn]])</f>
        <v>0</v>
      </c>
      <c r="AE27" s="1">
        <f>SUM(Table2[[#This Row],[Jan_cases]]+Table2[[#This Row],[Feb_cases]]+Table2[[#This Row],[Mar_cases]]+Table2[[#This Row],[Apr_cases]]+Table2[[#This Row],[May_cases]]+Table2[[#This Row],[Jun_cases]]+Table2[[#This Row],[Jul_cases]]+Table2[[#This Row],[Aug_cases]]+Table2[[#This Row],[Sept_cases]]+Table2[[#This Row],[Oct_cases]]+Table2[[#This Row],[Nov_cases]]+Table2[[#This Row],[Dec_cases]])</f>
        <v>0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2" s="6" customFormat="1">
      <c r="A28" s="4">
        <v>22</v>
      </c>
      <c r="B28" s="4"/>
      <c r="C28" s="4"/>
      <c r="D28" s="5"/>
      <c r="E28" s="5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>
        <f>SUM(Table2[[#This Row],[Jan_scrn]]+Table2[[#This Row],[Feb_scrn]]+Table2[[#This Row],[Mar_scrn]]+Table2[[#This Row],[Apr_scrn]]+Table2[[#This Row],[May_scrn]]+Table2[[#This Row],[Jun_scrn]]+Table2[[#This Row],[Jul_scrn]]+Table2[[#This Row],[Aug_scrn]]+Table2[[#This Row],[Sept_scrn]]+Table2[[#This Row],[Oct_scrn]]+Table2[[#This Row],[Nov_scrn]]+Table2[[#This Row],[Dec_scrn]])</f>
        <v>0</v>
      </c>
      <c r="AE28" s="4">
        <f>SUM(Table2[[#This Row],[Jan_cases]]+Table2[[#This Row],[Feb_cases]]+Table2[[#This Row],[Mar_cases]]+Table2[[#This Row],[Apr_cases]]+Table2[[#This Row],[May_cases]]+Table2[[#This Row],[Jun_cases]]+Table2[[#This Row],[Jul_cases]]+Table2[[#This Row],[Aug_cases]]+Table2[[#This Row],[Sept_cases]]+Table2[[#This Row],[Oct_cases]]+Table2[[#This Row],[Nov_cases]]+Table2[[#This Row],[Dec_cases]])</f>
        <v>0</v>
      </c>
    </row>
    <row r="29" spans="1:42">
      <c r="A29" s="1">
        <v>23</v>
      </c>
      <c r="D29" s="2"/>
      <c r="E29" s="2"/>
      <c r="G29" s="1"/>
      <c r="I29" s="1"/>
      <c r="K29" s="1"/>
      <c r="M29" s="1"/>
      <c r="N29" s="1"/>
      <c r="AD29" s="1">
        <f>SUM(Table2[[#This Row],[Jan_scrn]]+Table2[[#This Row],[Feb_scrn]]+Table2[[#This Row],[Mar_scrn]]+Table2[[#This Row],[Apr_scrn]]+Table2[[#This Row],[May_scrn]]+Table2[[#This Row],[Jun_scrn]]+Table2[[#This Row],[Jul_scrn]]+Table2[[#This Row],[Aug_scrn]]+Table2[[#This Row],[Sept_scrn]]+Table2[[#This Row],[Oct_scrn]]+Table2[[#This Row],[Nov_scrn]]+Table2[[#This Row],[Dec_scrn]])</f>
        <v>0</v>
      </c>
      <c r="AE29" s="1">
        <f>SUM(Table2[[#This Row],[Jan_cases]]+Table2[[#This Row],[Feb_cases]]+Table2[[#This Row],[Mar_cases]]+Table2[[#This Row],[Apr_cases]]+Table2[[#This Row],[May_cases]]+Table2[[#This Row],[Jun_cases]]+Table2[[#This Row],[Jul_cases]]+Table2[[#This Row],[Aug_cases]]+Table2[[#This Row],[Sept_cases]]+Table2[[#This Row],[Oct_cases]]+Table2[[#This Row],[Nov_cases]]+Table2[[#This Row],[Dec_cases]])</f>
        <v>0</v>
      </c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 s="6" customFormat="1">
      <c r="A30" s="4">
        <v>24</v>
      </c>
      <c r="B30" s="4"/>
      <c r="C30" s="4"/>
      <c r="D30" s="5"/>
      <c r="E30" s="5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>
        <f>SUM(Table2[[#This Row],[Jan_scrn]]+Table2[[#This Row],[Feb_scrn]]+Table2[[#This Row],[Mar_scrn]]+Table2[[#This Row],[Apr_scrn]]+Table2[[#This Row],[May_scrn]]+Table2[[#This Row],[Jun_scrn]]+Table2[[#This Row],[Jul_scrn]]+Table2[[#This Row],[Aug_scrn]]+Table2[[#This Row],[Sept_scrn]]+Table2[[#This Row],[Oct_scrn]]+Table2[[#This Row],[Nov_scrn]]+Table2[[#This Row],[Dec_scrn]])</f>
        <v>0</v>
      </c>
      <c r="AE30" s="4">
        <f>SUM(Table2[[#This Row],[Jan_cases]]+Table2[[#This Row],[Feb_cases]]+Table2[[#This Row],[Mar_cases]]+Table2[[#This Row],[Apr_cases]]+Table2[[#This Row],[May_cases]]+Table2[[#This Row],[Jun_cases]]+Table2[[#This Row],[Jul_cases]]+Table2[[#This Row],[Aug_cases]]+Table2[[#This Row],[Sept_cases]]+Table2[[#This Row],[Oct_cases]]+Table2[[#This Row],[Nov_cases]]+Table2[[#This Row],[Dec_cases]])</f>
        <v>0</v>
      </c>
    </row>
    <row r="31" spans="1:42">
      <c r="A31" s="1">
        <v>25</v>
      </c>
      <c r="D31" s="2"/>
      <c r="E31" s="2"/>
      <c r="G31" s="1"/>
      <c r="I31" s="1"/>
      <c r="K31" s="1"/>
      <c r="M31" s="1"/>
      <c r="N31" s="1"/>
      <c r="AD31" s="1">
        <f>SUM(Table2[[#This Row],[Jan_scrn]]+Table2[[#This Row],[Feb_scrn]]+Table2[[#This Row],[Mar_scrn]]+Table2[[#This Row],[Apr_scrn]]+Table2[[#This Row],[May_scrn]]+Table2[[#This Row],[Jun_scrn]]+Table2[[#This Row],[Jul_scrn]]+Table2[[#This Row],[Aug_scrn]]+Table2[[#This Row],[Sept_scrn]]+Table2[[#This Row],[Oct_scrn]]+Table2[[#This Row],[Nov_scrn]]+Table2[[#This Row],[Dec_scrn]])</f>
        <v>0</v>
      </c>
      <c r="AE31" s="1">
        <f>SUM(Table2[[#This Row],[Jan_cases]]+Table2[[#This Row],[Feb_cases]]+Table2[[#This Row],[Mar_cases]]+Table2[[#This Row],[Apr_cases]]+Table2[[#This Row],[May_cases]]+Table2[[#This Row],[Jun_cases]]+Table2[[#This Row],[Jul_cases]]+Table2[[#This Row],[Aug_cases]]+Table2[[#This Row],[Sept_cases]]+Table2[[#This Row],[Oct_cases]]+Table2[[#This Row],[Nov_cases]]+Table2[[#This Row],[Dec_cases]])</f>
        <v>0</v>
      </c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1:42" s="6" customFormat="1">
      <c r="A32" s="4">
        <v>26</v>
      </c>
      <c r="B32" s="4"/>
      <c r="C32" s="4"/>
      <c r="D32" s="5"/>
      <c r="E32" s="5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>
        <f>SUM(Table2[[#This Row],[Jan_scrn]]+Table2[[#This Row],[Feb_scrn]]+Table2[[#This Row],[Mar_scrn]]+Table2[[#This Row],[Apr_scrn]]+Table2[[#This Row],[May_scrn]]+Table2[[#This Row],[Jun_scrn]]+Table2[[#This Row],[Jul_scrn]]+Table2[[#This Row],[Aug_scrn]]+Table2[[#This Row],[Sept_scrn]]+Table2[[#This Row],[Oct_scrn]]+Table2[[#This Row],[Nov_scrn]]+Table2[[#This Row],[Dec_scrn]])</f>
        <v>0</v>
      </c>
      <c r="AE32" s="4">
        <f>SUM(Table2[[#This Row],[Jan_cases]]+Table2[[#This Row],[Feb_cases]]+Table2[[#This Row],[Mar_cases]]+Table2[[#This Row],[Apr_cases]]+Table2[[#This Row],[May_cases]]+Table2[[#This Row],[Jun_cases]]+Table2[[#This Row],[Jul_cases]]+Table2[[#This Row],[Aug_cases]]+Table2[[#This Row],[Sept_cases]]+Table2[[#This Row],[Oct_cases]]+Table2[[#This Row],[Nov_cases]]+Table2[[#This Row],[Dec_cases]])</f>
        <v>0</v>
      </c>
    </row>
    <row r="33" spans="1:42">
      <c r="A33" s="1">
        <v>27</v>
      </c>
      <c r="D33" s="2"/>
      <c r="E33" s="2"/>
      <c r="G33" s="1"/>
      <c r="I33" s="1"/>
      <c r="K33" s="1"/>
      <c r="M33" s="1"/>
      <c r="N33" s="1"/>
      <c r="AD33" s="1">
        <f>SUM(Table2[[#This Row],[Jan_scrn]]+Table2[[#This Row],[Feb_scrn]]+Table2[[#This Row],[Mar_scrn]]+Table2[[#This Row],[Apr_scrn]]+Table2[[#This Row],[May_scrn]]+Table2[[#This Row],[Jun_scrn]]+Table2[[#This Row],[Jul_scrn]]+Table2[[#This Row],[Aug_scrn]]+Table2[[#This Row],[Sept_scrn]]+Table2[[#This Row],[Oct_scrn]]+Table2[[#This Row],[Nov_scrn]]+Table2[[#This Row],[Dec_scrn]])</f>
        <v>0</v>
      </c>
      <c r="AE33" s="1">
        <f>SUM(Table2[[#This Row],[Jan_cases]]+Table2[[#This Row],[Feb_cases]]+Table2[[#This Row],[Mar_cases]]+Table2[[#This Row],[Apr_cases]]+Table2[[#This Row],[May_cases]]+Table2[[#This Row],[Jun_cases]]+Table2[[#This Row],[Jul_cases]]+Table2[[#This Row],[Aug_cases]]+Table2[[#This Row],[Sept_cases]]+Table2[[#This Row],[Oct_cases]]+Table2[[#This Row],[Nov_cases]]+Table2[[#This Row],[Dec_cases]])</f>
        <v>0</v>
      </c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 spans="1:42" s="6" customFormat="1">
      <c r="A34" s="4">
        <v>28</v>
      </c>
      <c r="B34" s="4"/>
      <c r="C34" s="4"/>
      <c r="D34" s="5"/>
      <c r="E34" s="5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>
        <f>SUM(Table2[[#This Row],[Jan_scrn]]+Table2[[#This Row],[Feb_scrn]]+Table2[[#This Row],[Mar_scrn]]+Table2[[#This Row],[Apr_scrn]]+Table2[[#This Row],[May_scrn]]+Table2[[#This Row],[Jun_scrn]]+Table2[[#This Row],[Jul_scrn]]+Table2[[#This Row],[Aug_scrn]]+Table2[[#This Row],[Sept_scrn]]+Table2[[#This Row],[Oct_scrn]]+Table2[[#This Row],[Nov_scrn]]+Table2[[#This Row],[Dec_scrn]])</f>
        <v>0</v>
      </c>
      <c r="AE34" s="4">
        <f>SUM(Table2[[#This Row],[Jan_cases]]+Table2[[#This Row],[Feb_cases]]+Table2[[#This Row],[Mar_cases]]+Table2[[#This Row],[Apr_cases]]+Table2[[#This Row],[May_cases]]+Table2[[#This Row],[Jun_cases]]+Table2[[#This Row],[Jul_cases]]+Table2[[#This Row],[Aug_cases]]+Table2[[#This Row],[Sept_cases]]+Table2[[#This Row],[Oct_cases]]+Table2[[#This Row],[Nov_cases]]+Table2[[#This Row],[Dec_cases]])</f>
        <v>0</v>
      </c>
    </row>
    <row r="35" spans="1:42">
      <c r="A35" s="1">
        <v>29</v>
      </c>
      <c r="D35" s="2"/>
      <c r="E35" s="2"/>
      <c r="G35" s="1"/>
      <c r="I35" s="1"/>
      <c r="K35" s="1"/>
      <c r="M35" s="1"/>
      <c r="N35" s="1"/>
      <c r="AD35" s="1">
        <f>SUM(Table2[[#This Row],[Jan_scrn]]+Table2[[#This Row],[Feb_scrn]]+Table2[[#This Row],[Mar_scrn]]+Table2[[#This Row],[Apr_scrn]]+Table2[[#This Row],[May_scrn]]+Table2[[#This Row],[Jun_scrn]]+Table2[[#This Row],[Jul_scrn]]+Table2[[#This Row],[Aug_scrn]]+Table2[[#This Row],[Sept_scrn]]+Table2[[#This Row],[Oct_scrn]]+Table2[[#This Row],[Nov_scrn]]+Table2[[#This Row],[Dec_scrn]])</f>
        <v>0</v>
      </c>
      <c r="AE35" s="1">
        <f>SUM(Table2[[#This Row],[Jan_cases]]+Table2[[#This Row],[Feb_cases]]+Table2[[#This Row],[Mar_cases]]+Table2[[#This Row],[Apr_cases]]+Table2[[#This Row],[May_cases]]+Table2[[#This Row],[Jun_cases]]+Table2[[#This Row],[Jul_cases]]+Table2[[#This Row],[Aug_cases]]+Table2[[#This Row],[Sept_cases]]+Table2[[#This Row],[Oct_cases]]+Table2[[#This Row],[Nov_cases]]+Table2[[#This Row],[Dec_cases]])</f>
        <v>0</v>
      </c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 spans="1:42" s="6" customFormat="1">
      <c r="A36" s="4">
        <v>30</v>
      </c>
      <c r="B36" s="4"/>
      <c r="C36" s="4"/>
      <c r="D36" s="5"/>
      <c r="E36" s="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>
        <f>SUM(Table2[[#This Row],[Jan_scrn]]+Table2[[#This Row],[Feb_scrn]]+Table2[[#This Row],[Mar_scrn]]+Table2[[#This Row],[Apr_scrn]]+Table2[[#This Row],[May_scrn]]+Table2[[#This Row],[Jun_scrn]]+Table2[[#This Row],[Jul_scrn]]+Table2[[#This Row],[Aug_scrn]]+Table2[[#This Row],[Sept_scrn]]+Table2[[#This Row],[Oct_scrn]]+Table2[[#This Row],[Nov_scrn]]+Table2[[#This Row],[Dec_scrn]])</f>
        <v>0</v>
      </c>
      <c r="AE36" s="4">
        <f>SUM(Table2[[#This Row],[Jan_cases]]+Table2[[#This Row],[Feb_cases]]+Table2[[#This Row],[Mar_cases]]+Table2[[#This Row],[Apr_cases]]+Table2[[#This Row],[May_cases]]+Table2[[#This Row],[Jun_cases]]+Table2[[#This Row],[Jul_cases]]+Table2[[#This Row],[Aug_cases]]+Table2[[#This Row],[Sept_cases]]+Table2[[#This Row],[Oct_cases]]+Table2[[#This Row],[Nov_cases]]+Table2[[#This Row],[Dec_cases]])</f>
        <v>0</v>
      </c>
    </row>
    <row r="37" spans="1:42">
      <c r="A37" s="1">
        <v>31</v>
      </c>
      <c r="D37" s="2"/>
      <c r="E37" s="2"/>
      <c r="G37" s="1"/>
      <c r="I37" s="1"/>
      <c r="K37" s="1"/>
      <c r="M37" s="1"/>
      <c r="N37" s="1"/>
      <c r="AD37" s="1">
        <f>SUM(Table2[[#This Row],[Jan_scrn]]+Table2[[#This Row],[Feb_scrn]]+Table2[[#This Row],[Mar_scrn]]+Table2[[#This Row],[Apr_scrn]]+Table2[[#This Row],[May_scrn]]+Table2[[#This Row],[Jun_scrn]]+Table2[[#This Row],[Jul_scrn]]+Table2[[#This Row],[Aug_scrn]]+Table2[[#This Row],[Sept_scrn]]+Table2[[#This Row],[Oct_scrn]]+Table2[[#This Row],[Nov_scrn]]+Table2[[#This Row],[Dec_scrn]])</f>
        <v>0</v>
      </c>
      <c r="AE37" s="1">
        <f>SUM(Table2[[#This Row],[Jan_cases]]+Table2[[#This Row],[Feb_cases]]+Table2[[#This Row],[Mar_cases]]+Table2[[#This Row],[Apr_cases]]+Table2[[#This Row],[May_cases]]+Table2[[#This Row],[Jun_cases]]+Table2[[#This Row],[Jul_cases]]+Table2[[#This Row],[Aug_cases]]+Table2[[#This Row],[Sept_cases]]+Table2[[#This Row],[Oct_cases]]+Table2[[#This Row],[Nov_cases]]+Table2[[#This Row],[Dec_cases]])</f>
        <v>0</v>
      </c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 spans="1:42" s="6" customFormat="1">
      <c r="A38" s="4">
        <v>32</v>
      </c>
      <c r="B38" s="4"/>
      <c r="C38" s="4"/>
      <c r="D38" s="5"/>
      <c r="E38" s="5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>
        <f>SUM(Table2[[#This Row],[Jan_scrn]]+Table2[[#This Row],[Feb_scrn]]+Table2[[#This Row],[Mar_scrn]]+Table2[[#This Row],[Apr_scrn]]+Table2[[#This Row],[May_scrn]]+Table2[[#This Row],[Jun_scrn]]+Table2[[#This Row],[Jul_scrn]]+Table2[[#This Row],[Aug_scrn]]+Table2[[#This Row],[Sept_scrn]]+Table2[[#This Row],[Oct_scrn]]+Table2[[#This Row],[Nov_scrn]]+Table2[[#This Row],[Dec_scrn]])</f>
        <v>0</v>
      </c>
      <c r="AE38" s="4">
        <f>SUM(Table2[[#This Row],[Jan_cases]]+Table2[[#This Row],[Feb_cases]]+Table2[[#This Row],[Mar_cases]]+Table2[[#This Row],[Apr_cases]]+Table2[[#This Row],[May_cases]]+Table2[[#This Row],[Jun_cases]]+Table2[[#This Row],[Jul_cases]]+Table2[[#This Row],[Aug_cases]]+Table2[[#This Row],[Sept_cases]]+Table2[[#This Row],[Oct_cases]]+Table2[[#This Row],[Nov_cases]]+Table2[[#This Row],[Dec_cases]])</f>
        <v>0</v>
      </c>
    </row>
    <row r="39" spans="1:42">
      <c r="A39" s="1">
        <v>33</v>
      </c>
      <c r="D39" s="2"/>
      <c r="E39" s="2"/>
      <c r="G39" s="1"/>
      <c r="I39" s="1"/>
      <c r="K39" s="1"/>
      <c r="M39" s="1"/>
      <c r="N39" s="1"/>
      <c r="AD39" s="1">
        <f>SUM(Table2[[#This Row],[Jan_scrn]]+Table2[[#This Row],[Feb_scrn]]+Table2[[#This Row],[Mar_scrn]]+Table2[[#This Row],[Apr_scrn]]+Table2[[#This Row],[May_scrn]]+Table2[[#This Row],[Jun_scrn]]+Table2[[#This Row],[Jul_scrn]]+Table2[[#This Row],[Aug_scrn]]+Table2[[#This Row],[Sept_scrn]]+Table2[[#This Row],[Oct_scrn]]+Table2[[#This Row],[Nov_scrn]]+Table2[[#This Row],[Dec_scrn]])</f>
        <v>0</v>
      </c>
      <c r="AE39" s="1">
        <f>SUM(Table2[[#This Row],[Jan_cases]]+Table2[[#This Row],[Feb_cases]]+Table2[[#This Row],[Mar_cases]]+Table2[[#This Row],[Apr_cases]]+Table2[[#This Row],[May_cases]]+Table2[[#This Row],[Jun_cases]]+Table2[[#This Row],[Jul_cases]]+Table2[[#This Row],[Aug_cases]]+Table2[[#This Row],[Sept_cases]]+Table2[[#This Row],[Oct_cases]]+Table2[[#This Row],[Nov_cases]]+Table2[[#This Row],[Dec_cases]])</f>
        <v>0</v>
      </c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42" s="6" customFormat="1">
      <c r="A40" s="4">
        <v>34</v>
      </c>
      <c r="B40" s="4"/>
      <c r="C40" s="4"/>
      <c r="D40" s="5"/>
      <c r="E40" s="5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>
        <f>SUM(Table2[[#This Row],[Jan_scrn]]+Table2[[#This Row],[Feb_scrn]]+Table2[[#This Row],[Mar_scrn]]+Table2[[#This Row],[Apr_scrn]]+Table2[[#This Row],[May_scrn]]+Table2[[#This Row],[Jun_scrn]]+Table2[[#This Row],[Jul_scrn]]+Table2[[#This Row],[Aug_scrn]]+Table2[[#This Row],[Sept_scrn]]+Table2[[#This Row],[Oct_scrn]]+Table2[[#This Row],[Nov_scrn]]+Table2[[#This Row],[Dec_scrn]])</f>
        <v>0</v>
      </c>
      <c r="AE40" s="4">
        <f>SUM(Table2[[#This Row],[Jan_cases]]+Table2[[#This Row],[Feb_cases]]+Table2[[#This Row],[Mar_cases]]+Table2[[#This Row],[Apr_cases]]+Table2[[#This Row],[May_cases]]+Table2[[#This Row],[Jun_cases]]+Table2[[#This Row],[Jul_cases]]+Table2[[#This Row],[Aug_cases]]+Table2[[#This Row],[Sept_cases]]+Table2[[#This Row],[Oct_cases]]+Table2[[#This Row],[Nov_cases]]+Table2[[#This Row],[Dec_cases]])</f>
        <v>0</v>
      </c>
    </row>
    <row r="41" spans="1:42">
      <c r="A41" s="1">
        <v>35</v>
      </c>
      <c r="D41" s="2"/>
      <c r="E41" s="2"/>
      <c r="G41" s="1"/>
      <c r="I41" s="1"/>
      <c r="K41" s="1"/>
      <c r="M41" s="1"/>
      <c r="N41" s="1"/>
      <c r="AD41" s="1">
        <f>SUM(Table2[[#This Row],[Jan_scrn]]+Table2[[#This Row],[Feb_scrn]]+Table2[[#This Row],[Mar_scrn]]+Table2[[#This Row],[Apr_scrn]]+Table2[[#This Row],[May_scrn]]+Table2[[#This Row],[Jun_scrn]]+Table2[[#This Row],[Jul_scrn]]+Table2[[#This Row],[Aug_scrn]]+Table2[[#This Row],[Sept_scrn]]+Table2[[#This Row],[Oct_scrn]]+Table2[[#This Row],[Nov_scrn]]+Table2[[#This Row],[Dec_scrn]])</f>
        <v>0</v>
      </c>
      <c r="AE41" s="1">
        <f>SUM(Table2[[#This Row],[Jan_cases]]+Table2[[#This Row],[Feb_cases]]+Table2[[#This Row],[Mar_cases]]+Table2[[#This Row],[Apr_cases]]+Table2[[#This Row],[May_cases]]+Table2[[#This Row],[Jun_cases]]+Table2[[#This Row],[Jul_cases]]+Table2[[#This Row],[Aug_cases]]+Table2[[#This Row],[Sept_cases]]+Table2[[#This Row],[Oct_cases]]+Table2[[#This Row],[Nov_cases]]+Table2[[#This Row],[Dec_cases]])</f>
        <v>0</v>
      </c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1:42" s="6" customFormat="1">
      <c r="A42" s="4">
        <v>36</v>
      </c>
      <c r="B42" s="4"/>
      <c r="C42" s="4"/>
      <c r="D42" s="5"/>
      <c r="E42" s="5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>
        <f>SUM(Table2[[#This Row],[Jan_scrn]]+Table2[[#This Row],[Feb_scrn]]+Table2[[#This Row],[Mar_scrn]]+Table2[[#This Row],[Apr_scrn]]+Table2[[#This Row],[May_scrn]]+Table2[[#This Row],[Jun_scrn]]+Table2[[#This Row],[Jul_scrn]]+Table2[[#This Row],[Aug_scrn]]+Table2[[#This Row],[Sept_scrn]]+Table2[[#This Row],[Oct_scrn]]+Table2[[#This Row],[Nov_scrn]]+Table2[[#This Row],[Dec_scrn]])</f>
        <v>0</v>
      </c>
      <c r="AE42" s="4">
        <f>SUM(Table2[[#This Row],[Jan_cases]]+Table2[[#This Row],[Feb_cases]]+Table2[[#This Row],[Mar_cases]]+Table2[[#This Row],[Apr_cases]]+Table2[[#This Row],[May_cases]]+Table2[[#This Row],[Jun_cases]]+Table2[[#This Row],[Jul_cases]]+Table2[[#This Row],[Aug_cases]]+Table2[[#This Row],[Sept_cases]]+Table2[[#This Row],[Oct_cases]]+Table2[[#This Row],[Nov_cases]]+Table2[[#This Row],[Dec_cases]])</f>
        <v>0</v>
      </c>
    </row>
    <row r="43" spans="1:42">
      <c r="A43" s="1">
        <v>37</v>
      </c>
      <c r="D43" s="2"/>
      <c r="E43" s="2"/>
      <c r="G43" s="1"/>
      <c r="I43" s="1"/>
      <c r="K43" s="1"/>
      <c r="M43" s="1"/>
      <c r="N43" s="1"/>
      <c r="AD43" s="1">
        <f>SUM(Table2[[#This Row],[Jan_scrn]]+Table2[[#This Row],[Feb_scrn]]+Table2[[#This Row],[Mar_scrn]]+Table2[[#This Row],[Apr_scrn]]+Table2[[#This Row],[May_scrn]]+Table2[[#This Row],[Jun_scrn]]+Table2[[#This Row],[Jul_scrn]]+Table2[[#This Row],[Aug_scrn]]+Table2[[#This Row],[Sept_scrn]]+Table2[[#This Row],[Oct_scrn]]+Table2[[#This Row],[Nov_scrn]]+Table2[[#This Row],[Dec_scrn]])</f>
        <v>0</v>
      </c>
      <c r="AE43" s="1">
        <f>SUM(Table2[[#This Row],[Jan_cases]]+Table2[[#This Row],[Feb_cases]]+Table2[[#This Row],[Mar_cases]]+Table2[[#This Row],[Apr_cases]]+Table2[[#This Row],[May_cases]]+Table2[[#This Row],[Jun_cases]]+Table2[[#This Row],[Jul_cases]]+Table2[[#This Row],[Aug_cases]]+Table2[[#This Row],[Sept_cases]]+Table2[[#This Row],[Oct_cases]]+Table2[[#This Row],[Nov_cases]]+Table2[[#This Row],[Dec_cases]])</f>
        <v>0</v>
      </c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42" s="6" customFormat="1">
      <c r="A44" s="4">
        <v>38</v>
      </c>
      <c r="B44" s="4"/>
      <c r="C44" s="4"/>
      <c r="D44" s="5"/>
      <c r="E44" s="5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>
        <f>SUM(Table2[[#This Row],[Jan_scrn]]+Table2[[#This Row],[Feb_scrn]]+Table2[[#This Row],[Mar_scrn]]+Table2[[#This Row],[Apr_scrn]]+Table2[[#This Row],[May_scrn]]+Table2[[#This Row],[Jun_scrn]]+Table2[[#This Row],[Jul_scrn]]+Table2[[#This Row],[Aug_scrn]]+Table2[[#This Row],[Sept_scrn]]+Table2[[#This Row],[Oct_scrn]]+Table2[[#This Row],[Nov_scrn]]+Table2[[#This Row],[Dec_scrn]])</f>
        <v>0</v>
      </c>
      <c r="AE44" s="4">
        <f>SUM(Table2[[#This Row],[Jan_cases]]+Table2[[#This Row],[Feb_cases]]+Table2[[#This Row],[Mar_cases]]+Table2[[#This Row],[Apr_cases]]+Table2[[#This Row],[May_cases]]+Table2[[#This Row],[Jun_cases]]+Table2[[#This Row],[Jul_cases]]+Table2[[#This Row],[Aug_cases]]+Table2[[#This Row],[Sept_cases]]+Table2[[#This Row],[Oct_cases]]+Table2[[#This Row],[Nov_cases]]+Table2[[#This Row],[Dec_cases]])</f>
        <v>0</v>
      </c>
    </row>
    <row r="45" spans="1:42">
      <c r="A45" s="1">
        <v>39</v>
      </c>
      <c r="D45" s="2"/>
      <c r="E45" s="2"/>
      <c r="G45" s="1"/>
      <c r="I45" s="1"/>
      <c r="K45" s="1"/>
      <c r="M45" s="1"/>
      <c r="N45" s="1"/>
      <c r="AD45" s="1">
        <f>SUM(Table2[[#This Row],[Jan_scrn]]+Table2[[#This Row],[Feb_scrn]]+Table2[[#This Row],[Mar_scrn]]+Table2[[#This Row],[Apr_scrn]]+Table2[[#This Row],[May_scrn]]+Table2[[#This Row],[Jun_scrn]]+Table2[[#This Row],[Jul_scrn]]+Table2[[#This Row],[Aug_scrn]]+Table2[[#This Row],[Sept_scrn]]+Table2[[#This Row],[Oct_scrn]]+Table2[[#This Row],[Nov_scrn]]+Table2[[#This Row],[Dec_scrn]])</f>
        <v>0</v>
      </c>
      <c r="AE45" s="1">
        <f>SUM(Table2[[#This Row],[Jan_cases]]+Table2[[#This Row],[Feb_cases]]+Table2[[#This Row],[Mar_cases]]+Table2[[#This Row],[Apr_cases]]+Table2[[#This Row],[May_cases]]+Table2[[#This Row],[Jun_cases]]+Table2[[#This Row],[Jul_cases]]+Table2[[#This Row],[Aug_cases]]+Table2[[#This Row],[Sept_cases]]+Table2[[#This Row],[Oct_cases]]+Table2[[#This Row],[Nov_cases]]+Table2[[#This Row],[Dec_cases]])</f>
        <v>0</v>
      </c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42" s="6" customFormat="1">
      <c r="A46" s="4">
        <v>40</v>
      </c>
      <c r="B46" s="4"/>
      <c r="C46" s="4"/>
      <c r="D46" s="5"/>
      <c r="E46" s="5"/>
      <c r="F46" s="4"/>
      <c r="G46" s="5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>
        <f>SUM(Table2[[#This Row],[Jan_scrn]]+Table2[[#This Row],[Feb_scrn]]+Table2[[#This Row],[Mar_scrn]]+Table2[[#This Row],[Apr_scrn]]+Table2[[#This Row],[May_scrn]]+Table2[[#This Row],[Jun_scrn]]+Table2[[#This Row],[Jul_scrn]]+Table2[[#This Row],[Aug_scrn]]+Table2[[#This Row],[Sept_scrn]]+Table2[[#This Row],[Oct_scrn]]+Table2[[#This Row],[Nov_scrn]]+Table2[[#This Row],[Dec_scrn]])</f>
        <v>0</v>
      </c>
      <c r="AE46" s="4">
        <f>SUM(Table2[[#This Row],[Jan_cases]]+Table2[[#This Row],[Feb_cases]]+Table2[[#This Row],[Mar_cases]]+Table2[[#This Row],[Apr_cases]]+Table2[[#This Row],[May_cases]]+Table2[[#This Row],[Jun_cases]]+Table2[[#This Row],[Jul_cases]]+Table2[[#This Row],[Aug_cases]]+Table2[[#This Row],[Sept_cases]]+Table2[[#This Row],[Oct_cases]]+Table2[[#This Row],[Nov_cases]]+Table2[[#This Row],[Dec_cases]])</f>
        <v>0</v>
      </c>
      <c r="AF46" s="4"/>
      <c r="AG46" s="4"/>
      <c r="AH46" s="4"/>
      <c r="AN46" s="4"/>
      <c r="AO46" s="4"/>
    </row>
  </sheetData>
  <mergeCells count="3">
    <mergeCell ref="B4:C4"/>
    <mergeCell ref="B3:C3"/>
    <mergeCell ref="B2:C2"/>
  </mergeCells>
  <dataValidations count="1">
    <dataValidation type="list" allowBlank="1" showInputMessage="1" showErrorMessage="1" sqref="B7:B46" xr:uid="{00000000-0002-0000-0200-000000000000}">
      <formula1>#REF!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45"/>
  <sheetViews>
    <sheetView zoomScale="85" zoomScaleNormal="85" workbookViewId="0">
      <selection activeCell="B12" sqref="B12"/>
    </sheetView>
  </sheetViews>
  <sheetFormatPr defaultRowHeight="14.45"/>
  <cols>
    <col min="1" max="1" width="8.42578125" customWidth="1"/>
    <col min="2" max="2" width="12.28515625" customWidth="1"/>
    <col min="3" max="3" width="13.5703125" bestFit="1" customWidth="1"/>
    <col min="4" max="4" width="10.28515625" customWidth="1"/>
    <col min="5" max="6" width="10.85546875" customWidth="1"/>
    <col min="7" max="7" width="9.85546875" customWidth="1"/>
    <col min="8" max="9" width="11.28515625" customWidth="1"/>
    <col min="10" max="10" width="9.7109375" customWidth="1"/>
    <col min="11" max="12" width="10" customWidth="1"/>
    <col min="13" max="13" width="10.7109375" customWidth="1"/>
    <col min="14" max="15" width="9.85546875" customWidth="1"/>
    <col min="16" max="16" width="10.140625" customWidth="1"/>
    <col min="17" max="18" width="9.7109375" customWidth="1"/>
    <col min="19" max="19" width="10.85546875" customWidth="1"/>
    <col min="20" max="21" width="11" customWidth="1"/>
    <col min="22" max="22" width="9.7109375" customWidth="1"/>
    <col min="23" max="24" width="9.85546875" customWidth="1"/>
    <col min="28" max="28" width="9.7109375" customWidth="1"/>
    <col min="29" max="29" width="9.42578125" customWidth="1"/>
    <col min="31" max="31" width="10.42578125" customWidth="1"/>
    <col min="34" max="34" width="10.28515625" customWidth="1"/>
    <col min="35" max="35" width="9.7109375" customWidth="1"/>
    <col min="37" max="37" width="10.28515625" customWidth="1"/>
    <col min="40" max="41" width="10.28515625" customWidth="1"/>
    <col min="42" max="42" width="9.7109375" customWidth="1"/>
    <col min="43" max="43" width="11.28515625" customWidth="1"/>
  </cols>
  <sheetData>
    <row r="1" spans="1:43" s="6" customFormat="1" ht="25.15" customHeight="1" thickBot="1">
      <c r="A1" s="8" t="s">
        <v>212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43" s="6" customFormat="1" ht="16.899999999999999" customHeight="1" thickBot="1">
      <c r="A2" s="7" t="s">
        <v>165</v>
      </c>
      <c r="B2" s="151"/>
      <c r="C2" s="15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43" s="6" customFormat="1" ht="16.899999999999999" customHeight="1" thickBot="1">
      <c r="A3" s="7" t="s">
        <v>164</v>
      </c>
      <c r="B3" s="151"/>
      <c r="C3" s="152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43" s="6" customFormat="1" ht="16.899999999999999" customHeight="1" thickBot="1">
      <c r="A4" s="7" t="s">
        <v>114</v>
      </c>
      <c r="B4" s="151">
        <v>2016</v>
      </c>
      <c r="C4" s="152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43" s="6" customFormat="1" ht="19.149999999999999" customHeight="1"/>
    <row r="6" spans="1:43" ht="29.45" customHeight="1">
      <c r="A6" s="3" t="s">
        <v>17</v>
      </c>
      <c r="B6" s="3" t="s">
        <v>24</v>
      </c>
      <c r="C6" s="3" t="s">
        <v>34</v>
      </c>
      <c r="D6" s="3" t="s">
        <v>40</v>
      </c>
      <c r="E6" s="3" t="s">
        <v>42</v>
      </c>
      <c r="F6" s="3" t="s">
        <v>44</v>
      </c>
      <c r="G6" s="3" t="s">
        <v>46</v>
      </c>
      <c r="H6" s="3" t="s">
        <v>48</v>
      </c>
      <c r="I6" s="3" t="s">
        <v>50</v>
      </c>
      <c r="J6" s="3" t="s">
        <v>51</v>
      </c>
      <c r="K6" s="3" t="s">
        <v>53</v>
      </c>
      <c r="L6" s="3" t="s">
        <v>55</v>
      </c>
      <c r="M6" s="3" t="s">
        <v>56</v>
      </c>
      <c r="N6" s="3" t="s">
        <v>58</v>
      </c>
      <c r="O6" s="3" t="s">
        <v>60</v>
      </c>
      <c r="P6" s="3" t="s">
        <v>61</v>
      </c>
      <c r="Q6" s="3" t="s">
        <v>63</v>
      </c>
      <c r="R6" s="3" t="s">
        <v>65</v>
      </c>
      <c r="S6" s="3" t="s">
        <v>66</v>
      </c>
      <c r="T6" s="3" t="s">
        <v>68</v>
      </c>
      <c r="U6" s="3" t="s">
        <v>70</v>
      </c>
      <c r="V6" s="3" t="s">
        <v>71</v>
      </c>
      <c r="W6" s="3" t="s">
        <v>73</v>
      </c>
      <c r="X6" s="3" t="s">
        <v>75</v>
      </c>
      <c r="Y6" s="3" t="s">
        <v>76</v>
      </c>
      <c r="Z6" s="3" t="s">
        <v>78</v>
      </c>
      <c r="AA6" s="3" t="s">
        <v>80</v>
      </c>
      <c r="AB6" s="3" t="s">
        <v>81</v>
      </c>
      <c r="AC6" s="3" t="s">
        <v>83</v>
      </c>
      <c r="AD6" s="3" t="s">
        <v>85</v>
      </c>
      <c r="AE6" s="3" t="s">
        <v>86</v>
      </c>
      <c r="AF6" s="3" t="s">
        <v>88</v>
      </c>
      <c r="AG6" s="3" t="s">
        <v>90</v>
      </c>
      <c r="AH6" s="3" t="s">
        <v>91</v>
      </c>
      <c r="AI6" s="3" t="s">
        <v>93</v>
      </c>
      <c r="AJ6" s="3" t="s">
        <v>95</v>
      </c>
      <c r="AK6" s="3" t="s">
        <v>96</v>
      </c>
      <c r="AL6" s="3" t="s">
        <v>98</v>
      </c>
      <c r="AM6" s="3" t="s">
        <v>100</v>
      </c>
      <c r="AN6" s="3" t="s">
        <v>101</v>
      </c>
      <c r="AO6" s="3" t="s">
        <v>103</v>
      </c>
      <c r="AP6" s="3" t="s">
        <v>105</v>
      </c>
      <c r="AQ6" s="3" t="s">
        <v>108</v>
      </c>
    </row>
    <row r="7" spans="1:43" ht="57.6">
      <c r="A7" s="1">
        <v>1</v>
      </c>
      <c r="B7" s="1" t="s">
        <v>27</v>
      </c>
      <c r="C7" s="2" t="s">
        <v>207</v>
      </c>
      <c r="D7" s="1">
        <v>1056</v>
      </c>
      <c r="E7" s="1">
        <v>1001</v>
      </c>
      <c r="F7" s="1">
        <v>32</v>
      </c>
      <c r="G7" s="1">
        <v>9</v>
      </c>
      <c r="H7" s="1">
        <v>1031</v>
      </c>
      <c r="I7" s="1">
        <v>34</v>
      </c>
      <c r="J7" s="1">
        <v>11</v>
      </c>
      <c r="K7" s="1">
        <v>1033</v>
      </c>
      <c r="L7" s="1">
        <v>36</v>
      </c>
      <c r="M7" s="1">
        <v>13</v>
      </c>
      <c r="N7" s="1">
        <v>1032</v>
      </c>
      <c r="O7" s="1">
        <v>23</v>
      </c>
      <c r="P7" s="1">
        <v>7</v>
      </c>
      <c r="Q7" s="1">
        <v>1041</v>
      </c>
      <c r="R7" s="1">
        <v>37</v>
      </c>
      <c r="S7" s="1">
        <v>4</v>
      </c>
      <c r="T7" s="1">
        <v>1034</v>
      </c>
      <c r="U7" s="1">
        <v>38</v>
      </c>
      <c r="V7" s="1">
        <v>2</v>
      </c>
      <c r="W7" s="1">
        <v>1034</v>
      </c>
      <c r="X7" s="1">
        <v>40</v>
      </c>
      <c r="Y7" s="1">
        <v>3</v>
      </c>
      <c r="Z7" s="1">
        <v>1030</v>
      </c>
      <c r="AA7" s="1">
        <v>42</v>
      </c>
      <c r="AB7" s="1">
        <v>6</v>
      </c>
      <c r="AC7" s="1">
        <v>1036</v>
      </c>
      <c r="AD7" s="1">
        <v>31</v>
      </c>
      <c r="AE7" s="1">
        <v>8</v>
      </c>
      <c r="AF7" s="1">
        <v>1040</v>
      </c>
      <c r="AG7" s="1">
        <v>20</v>
      </c>
      <c r="AH7" s="1">
        <v>4</v>
      </c>
      <c r="AI7" s="1">
        <v>1001</v>
      </c>
      <c r="AJ7" s="1">
        <v>17</v>
      </c>
      <c r="AK7" s="1"/>
      <c r="AL7" s="1">
        <v>1031</v>
      </c>
      <c r="AM7" s="1">
        <v>14</v>
      </c>
      <c r="AN7" s="1"/>
      <c r="AO7" s="1">
        <f>SUM(Table25[[#This Row],[Jan_scrn]]+Table25[[#This Row],[Feb_scrn]]+Table25[[#This Row],[Mar_scrn]]+Table25[[#This Row],[Apr_scrn]]+Table25[[#This Row],[May_scrn]]+Table25[[#This Row],[Jun_scrn]]+Table25[[#This Row],[Jul_scrn]]+Table25[[#This Row],[Aug_scrn]]+Table25[[#This Row],[Sept_scrn]]+Table25[[#This Row],[Oct_scrn]]+Table25[[#This Row],[Nov_scrn]]+Table25[[#This Row],[Dec_scrn]])</f>
        <v>12344</v>
      </c>
      <c r="AP7" s="1">
        <f>SUM(Table25[[#This Row],[Jan_fev]]+Table25[[#This Row],[Feb_fev]]+Table25[[#This Row],[Mar_fev]]+Table25[[#This Row],[Apr_fev]]+Table25[[#This Row],[May_fev]]+Table25[[#This Row],[Jun_fev]]+Table25[[#This Row],[Jul_fev]]+Table25[[#This Row],[Aug_fev]]+Table25[[#This Row],[Sept_fev]]+Table25[[#This Row],[Oct_fev]]+Table25[[#This Row],[Nov_fev]]+Table25[[#This Row],[Dec_fev]])</f>
        <v>364</v>
      </c>
      <c r="AQ7" s="1">
        <f>SUM(Table25[[#This Row],[Jan_cases]]+Table25[[#This Row],[Feb_cases]]+Table25[[#This Row],[Mar_cases]]+Table25[[#This Row],[Apr_cases]]+Table25[[#This Row],[May_cases]]+Table25[[#This Row],[Jun_cases]]+Table25[[#This Row],[Jul_cases]]+Table25[[#This Row],[Aug_cases]]+Table25[[#This Row],[Sept_cases]]+Table25[[#This Row],[Oct_cases]]+Table25[[#This Row],[Nov_cases]]+Table25[[#This Row],[Dec_cases]])</f>
        <v>67</v>
      </c>
    </row>
    <row r="8" spans="1:43" s="6" customFormat="1" ht="28.9">
      <c r="A8" s="4">
        <v>2</v>
      </c>
      <c r="B8" s="4" t="s">
        <v>29</v>
      </c>
      <c r="C8" s="5" t="s">
        <v>208</v>
      </c>
      <c r="D8" s="4">
        <v>2656</v>
      </c>
      <c r="E8" s="4">
        <v>2323</v>
      </c>
      <c r="F8" s="4">
        <v>67</v>
      </c>
      <c r="G8" s="4">
        <v>22</v>
      </c>
      <c r="H8" s="4">
        <v>2241</v>
      </c>
      <c r="I8" s="4">
        <v>78</v>
      </c>
      <c r="J8" s="4">
        <v>34</v>
      </c>
      <c r="K8" s="4">
        <v>2294</v>
      </c>
      <c r="L8" s="4">
        <v>75</v>
      </c>
      <c r="M8" s="4">
        <v>35</v>
      </c>
      <c r="N8" s="4">
        <v>2301</v>
      </c>
      <c r="O8" s="4">
        <v>73</v>
      </c>
      <c r="P8" s="4">
        <v>42</v>
      </c>
      <c r="Q8" s="4">
        <v>2296</v>
      </c>
      <c r="R8" s="4">
        <v>85</v>
      </c>
      <c r="S8" s="4">
        <v>31</v>
      </c>
      <c r="T8" s="4">
        <v>2455</v>
      </c>
      <c r="U8" s="4">
        <v>98</v>
      </c>
      <c r="V8" s="4">
        <v>54</v>
      </c>
      <c r="W8" s="4">
        <v>2301</v>
      </c>
      <c r="X8" s="4">
        <v>103</v>
      </c>
      <c r="Y8" s="4">
        <v>64</v>
      </c>
      <c r="Z8" s="4">
        <v>2296</v>
      </c>
      <c r="AA8" s="4">
        <v>114</v>
      </c>
      <c r="AB8" s="4">
        <v>62</v>
      </c>
      <c r="AC8" s="4">
        <v>2456</v>
      </c>
      <c r="AD8" s="4">
        <v>121</v>
      </c>
      <c r="AE8" s="4">
        <v>61</v>
      </c>
      <c r="AF8" s="4">
        <v>2501</v>
      </c>
      <c r="AG8" s="4">
        <v>108</v>
      </c>
      <c r="AH8" s="4">
        <v>48</v>
      </c>
      <c r="AI8" s="4">
        <v>2503</v>
      </c>
      <c r="AJ8" s="4">
        <v>98</v>
      </c>
      <c r="AK8" s="4">
        <v>53</v>
      </c>
      <c r="AL8" s="4">
        <v>2511</v>
      </c>
      <c r="AM8" s="4">
        <v>145</v>
      </c>
      <c r="AN8" s="4">
        <v>57</v>
      </c>
      <c r="AO8" s="4">
        <f>SUM(Table25[[#This Row],[Jan_scrn]]+Table25[[#This Row],[Feb_scrn]]+Table25[[#This Row],[Mar_scrn]]+Table25[[#This Row],[Apr_scrn]]+Table25[[#This Row],[May_scrn]]+Table25[[#This Row],[Jun_scrn]]+Table25[[#This Row],[Jul_scrn]]+Table25[[#This Row],[Aug_scrn]]+Table25[[#This Row],[Sept_scrn]]+Table25[[#This Row],[Oct_scrn]]+Table25[[#This Row],[Nov_scrn]]+Table25[[#This Row],[Dec_scrn]])</f>
        <v>28478</v>
      </c>
      <c r="AP8" s="4">
        <f>SUM(Table25[[#This Row],[Jan_fev]]+Table25[[#This Row],[Feb_fev]]+Table25[[#This Row],[Mar_fev]]+Table25[[#This Row],[Apr_fev]]+Table25[[#This Row],[May_fev]]+Table25[[#This Row],[Jun_fev]]+Table25[[#This Row],[Jul_fev]]+Table25[[#This Row],[Aug_fev]]+Table25[[#This Row],[Sept_fev]]+Table25[[#This Row],[Oct_fev]]+Table25[[#This Row],[Nov_fev]]+Table25[[#This Row],[Dec_fev]])</f>
        <v>1165</v>
      </c>
      <c r="AQ8" s="4">
        <f>SUM(Table25[[#This Row],[Jan_cases]]+Table25[[#This Row],[Feb_cases]]+Table25[[#This Row],[Mar_cases]]+Table25[[#This Row],[Apr_cases]]+Table25[[#This Row],[May_cases]]+Table25[[#This Row],[Jun_cases]]+Table25[[#This Row],[Jul_cases]]+Table25[[#This Row],[Aug_cases]]+Table25[[#This Row],[Sept_cases]]+Table25[[#This Row],[Oct_cases]]+Table25[[#This Row],[Nov_cases]]+Table25[[#This Row],[Dec_cases]])</f>
        <v>563</v>
      </c>
    </row>
    <row r="9" spans="1:43" ht="28.9">
      <c r="A9" s="1">
        <v>3</v>
      </c>
      <c r="B9" s="1" t="s">
        <v>28</v>
      </c>
      <c r="C9" s="2" t="s">
        <v>210</v>
      </c>
      <c r="D9" s="1">
        <v>5001</v>
      </c>
      <c r="E9" s="1">
        <v>4802</v>
      </c>
      <c r="F9" s="1">
        <v>163</v>
      </c>
      <c r="G9" s="1">
        <v>56</v>
      </c>
      <c r="H9" s="1">
        <v>4793</v>
      </c>
      <c r="I9" s="1">
        <v>145</v>
      </c>
      <c r="J9" s="1">
        <v>75</v>
      </c>
      <c r="K9" s="1">
        <v>4804</v>
      </c>
      <c r="L9" s="1">
        <v>157</v>
      </c>
      <c r="M9" s="1">
        <v>67</v>
      </c>
      <c r="N9" s="1">
        <v>4825</v>
      </c>
      <c r="O9" s="1">
        <v>162</v>
      </c>
      <c r="P9" s="1">
        <v>70</v>
      </c>
      <c r="Q9" s="1">
        <v>4922</v>
      </c>
      <c r="R9" s="1">
        <v>170</v>
      </c>
      <c r="S9" s="1">
        <v>85</v>
      </c>
      <c r="T9" s="1">
        <v>4926</v>
      </c>
      <c r="U9" s="1">
        <v>161</v>
      </c>
      <c r="V9" s="1">
        <v>62</v>
      </c>
      <c r="W9" s="1">
        <v>4927</v>
      </c>
      <c r="X9" s="1">
        <v>158</v>
      </c>
      <c r="Y9" s="1">
        <v>42</v>
      </c>
      <c r="Z9" s="1">
        <v>4990</v>
      </c>
      <c r="AA9" s="1">
        <v>159</v>
      </c>
      <c r="AB9" s="1">
        <v>31</v>
      </c>
      <c r="AC9" s="1">
        <v>4805</v>
      </c>
      <c r="AD9" s="1">
        <v>143</v>
      </c>
      <c r="AE9" s="1">
        <v>28</v>
      </c>
      <c r="AF9" s="1">
        <v>4795</v>
      </c>
      <c r="AG9" s="1">
        <v>138</v>
      </c>
      <c r="AH9" s="1">
        <v>38</v>
      </c>
      <c r="AI9" s="1">
        <v>4875</v>
      </c>
      <c r="AJ9" s="1">
        <v>157</v>
      </c>
      <c r="AK9" s="1">
        <v>46</v>
      </c>
      <c r="AL9" s="1">
        <v>4922</v>
      </c>
      <c r="AM9" s="1">
        <v>170</v>
      </c>
      <c r="AN9" s="1">
        <v>58</v>
      </c>
      <c r="AO9" s="1">
        <f>SUM(Table25[[#This Row],[Jan_scrn]]+Table25[[#This Row],[Feb_scrn]]+Table25[[#This Row],[Mar_scrn]]+Table25[[#This Row],[Apr_scrn]]+Table25[[#This Row],[May_scrn]]+Table25[[#This Row],[Jun_scrn]]+Table25[[#This Row],[Jul_scrn]]+Table25[[#This Row],[Aug_scrn]]+Table25[[#This Row],[Sept_scrn]]+Table25[[#This Row],[Oct_scrn]]+Table25[[#This Row],[Nov_scrn]]+Table25[[#This Row],[Dec_scrn]])</f>
        <v>58386</v>
      </c>
      <c r="AP9" s="1">
        <f>SUM(Table25[[#This Row],[Jan_fev]]+Table25[[#This Row],[Feb_fev]]+Table25[[#This Row],[Mar_fev]]+Table25[[#This Row],[Apr_fev]]+Table25[[#This Row],[May_fev]]+Table25[[#This Row],[Jun_fev]]+Table25[[#This Row],[Jul_fev]]+Table25[[#This Row],[Aug_fev]]+Table25[[#This Row],[Sept_fev]]+Table25[[#This Row],[Oct_fev]]+Table25[[#This Row],[Nov_fev]]+Table25[[#This Row],[Dec_fev]])</f>
        <v>1883</v>
      </c>
      <c r="AQ9" s="1">
        <f>SUM(Table25[[#This Row],[Jan_cases]]+Table25[[#This Row],[Feb_cases]]+Table25[[#This Row],[Mar_cases]]+Table25[[#This Row],[Apr_cases]]+Table25[[#This Row],[May_cases]]+Table25[[#This Row],[Jun_cases]]+Table25[[#This Row],[Jul_cases]]+Table25[[#This Row],[Aug_cases]]+Table25[[#This Row],[Sept_cases]]+Table25[[#This Row],[Oct_cases]]+Table25[[#This Row],[Nov_cases]]+Table25[[#This Row],[Dec_cases]])</f>
        <v>658</v>
      </c>
    </row>
    <row r="10" spans="1:43" s="6" customFormat="1" ht="57.6">
      <c r="A10" s="4">
        <v>4</v>
      </c>
      <c r="B10" s="4" t="s">
        <v>30</v>
      </c>
      <c r="C10" s="5" t="s">
        <v>207</v>
      </c>
      <c r="D10" s="4">
        <v>6000</v>
      </c>
      <c r="E10" s="4">
        <v>5802</v>
      </c>
      <c r="F10" s="4">
        <v>201</v>
      </c>
      <c r="G10" s="4">
        <v>42</v>
      </c>
      <c r="H10" s="4">
        <v>5789</v>
      </c>
      <c r="I10" s="4">
        <v>233</v>
      </c>
      <c r="J10" s="4">
        <v>44</v>
      </c>
      <c r="K10" s="4">
        <v>5821</v>
      </c>
      <c r="L10" s="4">
        <v>241</v>
      </c>
      <c r="M10" s="4">
        <v>38</v>
      </c>
      <c r="N10" s="4">
        <v>5888</v>
      </c>
      <c r="O10" s="4">
        <v>235</v>
      </c>
      <c r="P10" s="4">
        <v>37</v>
      </c>
      <c r="Q10" s="4">
        <v>5901</v>
      </c>
      <c r="R10" s="4">
        <v>266</v>
      </c>
      <c r="S10" s="4">
        <v>33</v>
      </c>
      <c r="T10" s="4">
        <v>5903</v>
      </c>
      <c r="U10" s="4">
        <v>271</v>
      </c>
      <c r="V10" s="4">
        <v>22</v>
      </c>
      <c r="W10" s="4">
        <v>5921</v>
      </c>
      <c r="X10" s="4">
        <v>212</v>
      </c>
      <c r="Y10" s="4">
        <v>36</v>
      </c>
      <c r="Z10" s="4">
        <v>5924</v>
      </c>
      <c r="AA10" s="4">
        <v>211</v>
      </c>
      <c r="AB10" s="4">
        <v>44</v>
      </c>
      <c r="AC10" s="4">
        <v>5933</v>
      </c>
      <c r="AD10" s="4">
        <v>203</v>
      </c>
      <c r="AE10" s="4">
        <v>51</v>
      </c>
      <c r="AF10" s="4">
        <v>5821</v>
      </c>
      <c r="AG10" s="4">
        <v>207</v>
      </c>
      <c r="AH10" s="4">
        <v>52</v>
      </c>
      <c r="AI10" s="4">
        <v>5787</v>
      </c>
      <c r="AJ10" s="4">
        <v>209</v>
      </c>
      <c r="AK10" s="4">
        <v>34</v>
      </c>
      <c r="AL10" s="4">
        <v>5455</v>
      </c>
      <c r="AM10" s="4">
        <v>215</v>
      </c>
      <c r="AN10" s="4">
        <v>42</v>
      </c>
      <c r="AO10" s="4">
        <f>SUM(Table25[[#This Row],[Jan_scrn]]+Table25[[#This Row],[Feb_scrn]]+Table25[[#This Row],[Mar_scrn]]+Table25[[#This Row],[Apr_scrn]]+Table25[[#This Row],[May_scrn]]+Table25[[#This Row],[Jun_scrn]]+Table25[[#This Row],[Jul_scrn]]+Table25[[#This Row],[Aug_scrn]]+Table25[[#This Row],[Sept_scrn]]+Table25[[#This Row],[Oct_scrn]]+Table25[[#This Row],[Nov_scrn]]+Table25[[#This Row],[Dec_scrn]])</f>
        <v>69945</v>
      </c>
      <c r="AP10" s="4">
        <f>SUM(Table25[[#This Row],[Jan_fev]]+Table25[[#This Row],[Feb_fev]]+Table25[[#This Row],[Mar_fev]]+Table25[[#This Row],[Apr_fev]]+Table25[[#This Row],[May_fev]]+Table25[[#This Row],[Jun_fev]]+Table25[[#This Row],[Jul_fev]]+Table25[[#This Row],[Aug_fev]]+Table25[[#This Row],[Sept_fev]]+Table25[[#This Row],[Oct_fev]]+Table25[[#This Row],[Nov_fev]]+Table25[[#This Row],[Dec_fev]])</f>
        <v>2704</v>
      </c>
      <c r="AQ10" s="4">
        <f>SUM(Table25[[#This Row],[Jan_cases]]+Table25[[#This Row],[Feb_cases]]+Table25[[#This Row],[Mar_cases]]+Table25[[#This Row],[Apr_cases]]+Table25[[#This Row],[May_cases]]+Table25[[#This Row],[Jun_cases]]+Table25[[#This Row],[Jul_cases]]+Table25[[#This Row],[Aug_cases]]+Table25[[#This Row],[Sept_cases]]+Table25[[#This Row],[Oct_cases]]+Table25[[#This Row],[Nov_cases]]+Table25[[#This Row],[Dec_cases]])</f>
        <v>475</v>
      </c>
    </row>
    <row r="11" spans="1:43">
      <c r="A11" s="19">
        <v>5</v>
      </c>
      <c r="B11" s="19" t="s">
        <v>26</v>
      </c>
      <c r="C11" s="20" t="s">
        <v>211</v>
      </c>
      <c r="D11" s="19">
        <v>478</v>
      </c>
      <c r="E11" s="19">
        <v>467</v>
      </c>
      <c r="F11" s="19">
        <v>23</v>
      </c>
      <c r="G11" s="19">
        <v>3</v>
      </c>
      <c r="H11" s="19">
        <v>471</v>
      </c>
      <c r="I11" s="19">
        <v>25</v>
      </c>
      <c r="J11" s="19">
        <v>4</v>
      </c>
      <c r="K11" s="19">
        <v>477</v>
      </c>
      <c r="L11" s="19">
        <v>26</v>
      </c>
      <c r="M11" s="19">
        <v>1</v>
      </c>
      <c r="N11" s="19">
        <v>481</v>
      </c>
      <c r="O11" s="19">
        <v>24</v>
      </c>
      <c r="P11" s="19">
        <v>0</v>
      </c>
      <c r="Q11" s="19">
        <v>433</v>
      </c>
      <c r="R11" s="19">
        <v>21</v>
      </c>
      <c r="S11" s="19">
        <v>0</v>
      </c>
      <c r="T11" s="19">
        <v>421</v>
      </c>
      <c r="U11" s="19">
        <v>18</v>
      </c>
      <c r="V11" s="19">
        <v>0</v>
      </c>
      <c r="W11" s="19">
        <v>401</v>
      </c>
      <c r="X11" s="19">
        <v>38</v>
      </c>
      <c r="Y11" s="19">
        <v>1</v>
      </c>
      <c r="Z11" s="19">
        <v>435</v>
      </c>
      <c r="AA11" s="19">
        <v>26</v>
      </c>
      <c r="AB11" s="19">
        <v>0</v>
      </c>
      <c r="AC11" s="19">
        <v>437</v>
      </c>
      <c r="AD11" s="19">
        <v>28</v>
      </c>
      <c r="AE11" s="19">
        <v>1</v>
      </c>
      <c r="AF11" s="19">
        <v>438</v>
      </c>
      <c r="AG11" s="19">
        <v>19</v>
      </c>
      <c r="AH11" s="19">
        <v>2</v>
      </c>
      <c r="AI11" s="19">
        <v>444</v>
      </c>
      <c r="AJ11" s="19">
        <v>33</v>
      </c>
      <c r="AK11" s="19">
        <v>0</v>
      </c>
      <c r="AL11" s="19">
        <v>451</v>
      </c>
      <c r="AM11" s="19">
        <v>26</v>
      </c>
      <c r="AN11" s="19">
        <v>0</v>
      </c>
      <c r="AO11" s="19">
        <f>SUM(Table25[[#This Row],[Jan_scrn]]+Table25[[#This Row],[Feb_scrn]]+Table25[[#This Row],[Mar_scrn]]+Table25[[#This Row],[Apr_scrn]]+Table25[[#This Row],[May_scrn]]+Table25[[#This Row],[Jun_scrn]]+Table25[[#This Row],[Jul_scrn]]+Table25[[#This Row],[Aug_scrn]]+Table25[[#This Row],[Sept_scrn]]+Table25[[#This Row],[Oct_scrn]]+Table25[[#This Row],[Nov_scrn]]+Table25[[#This Row],[Dec_scrn]])</f>
        <v>5356</v>
      </c>
      <c r="AP11" s="19">
        <f>SUM(Table25[[#This Row],[Jan_fev]]+Table25[[#This Row],[Feb_fev]]+Table25[[#This Row],[Mar_fev]]+Table25[[#This Row],[Apr_fev]]+Table25[[#This Row],[May_fev]]+Table25[[#This Row],[Jun_fev]]+Table25[[#This Row],[Jul_fev]]+Table25[[#This Row],[Aug_fev]]+Table25[[#This Row],[Sept_fev]]+Table25[[#This Row],[Oct_fev]]+Table25[[#This Row],[Nov_fev]]+Table25[[#This Row],[Dec_fev]])</f>
        <v>307</v>
      </c>
      <c r="AQ11" s="19">
        <f>SUM(Table25[[#This Row],[Jan_cases]]+Table25[[#This Row],[Feb_cases]]+Table25[[#This Row],[Mar_cases]]+Table25[[#This Row],[Apr_cases]]+Table25[[#This Row],[May_cases]]+Table25[[#This Row],[Jun_cases]]+Table25[[#This Row],[Jul_cases]]+Table25[[#This Row],[Aug_cases]]+Table25[[#This Row],[Sept_cases]]+Table25[[#This Row],[Oct_cases]]+Table25[[#This Row],[Nov_cases]]+Table25[[#This Row],[Dec_cases]])</f>
        <v>12</v>
      </c>
    </row>
    <row r="12" spans="1:43" s="6" customFormat="1">
      <c r="A12" s="4">
        <v>6</v>
      </c>
      <c r="B12" s="4"/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>
        <f>SUM(Table25[[#This Row],[Jan_scrn]]+Table25[[#This Row],[Feb_scrn]]+Table25[[#This Row],[Mar_scrn]]+Table25[[#This Row],[Apr_scrn]]+Table25[[#This Row],[May_scrn]]+Table25[[#This Row],[Jun_scrn]]+Table25[[#This Row],[Jul_scrn]]+Table25[[#This Row],[Aug_scrn]]+Table25[[#This Row],[Sept_scrn]]+Table25[[#This Row],[Oct_scrn]]+Table25[[#This Row],[Nov_scrn]]+Table25[[#This Row],[Dec_scrn]])</f>
        <v>0</v>
      </c>
      <c r="AP12" s="4">
        <f>SUM(Table25[[#This Row],[Jan_fev]]+Table25[[#This Row],[Feb_fev]]+Table25[[#This Row],[Mar_fev]]+Table25[[#This Row],[Apr_fev]]+Table25[[#This Row],[May_fev]]+Table25[[#This Row],[Jun_fev]]+Table25[[#This Row],[Jul_fev]]+Table25[[#This Row],[Aug_fev]]+Table25[[#This Row],[Sept_fev]]+Table25[[#This Row],[Oct_fev]]+Table25[[#This Row],[Nov_fev]]+Table25[[#This Row],[Dec_fev]])</f>
        <v>0</v>
      </c>
      <c r="AQ12" s="4">
        <f>SUM(Table25[[#This Row],[Jan_cases]]+Table25[[#This Row],[Feb_cases]]+Table25[[#This Row],[Mar_cases]]+Table25[[#This Row],[Apr_cases]]+Table25[[#This Row],[May_cases]]+Table25[[#This Row],[Jun_cases]]+Table25[[#This Row],[Jul_cases]]+Table25[[#This Row],[Aug_cases]]+Table25[[#This Row],[Sept_cases]]+Table25[[#This Row],[Oct_cases]]+Table25[[#This Row],[Nov_cases]]+Table25[[#This Row],[Dec_cases]])</f>
        <v>0</v>
      </c>
    </row>
    <row r="13" spans="1:43">
      <c r="A13" s="1">
        <v>7</v>
      </c>
      <c r="B13" s="1"/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>
        <f>SUM(Table25[[#This Row],[Jan_scrn]]+Table25[[#This Row],[Feb_scrn]]+Table25[[#This Row],[Mar_scrn]]+Table25[[#This Row],[Apr_scrn]]+Table25[[#This Row],[May_scrn]]+Table25[[#This Row],[Jun_scrn]]+Table25[[#This Row],[Jul_scrn]]+Table25[[#This Row],[Aug_scrn]]+Table25[[#This Row],[Sept_scrn]]+Table25[[#This Row],[Oct_scrn]]+Table25[[#This Row],[Nov_scrn]]+Table25[[#This Row],[Dec_scrn]])</f>
        <v>0</v>
      </c>
      <c r="AP13" s="1">
        <f>SUM(Table25[[#This Row],[Jan_fev]]+Table25[[#This Row],[Feb_fev]]+Table25[[#This Row],[Mar_fev]]+Table25[[#This Row],[Apr_fev]]+Table25[[#This Row],[May_fev]]+Table25[[#This Row],[Jun_fev]]+Table25[[#This Row],[Jul_fev]]+Table25[[#This Row],[Aug_fev]]+Table25[[#This Row],[Sept_fev]]+Table25[[#This Row],[Oct_fev]]+Table25[[#This Row],[Nov_fev]]+Table25[[#This Row],[Dec_fev]])</f>
        <v>0</v>
      </c>
      <c r="AQ13" s="1">
        <f>SUM(Table25[[#This Row],[Jan_cases]]+Table25[[#This Row],[Feb_cases]]+Table25[[#This Row],[Mar_cases]]+Table25[[#This Row],[Apr_cases]]+Table25[[#This Row],[May_cases]]+Table25[[#This Row],[Jun_cases]]+Table25[[#This Row],[Jul_cases]]+Table25[[#This Row],[Aug_cases]]+Table25[[#This Row],[Sept_cases]]+Table25[[#This Row],[Oct_cases]]+Table25[[#This Row],[Nov_cases]]+Table25[[#This Row],[Dec_cases]])</f>
        <v>0</v>
      </c>
    </row>
    <row r="14" spans="1:43" s="6" customFormat="1">
      <c r="A14" s="4">
        <v>8</v>
      </c>
      <c r="B14" s="4"/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>
        <f>SUM(Table25[[#This Row],[Jan_scrn]]+Table25[[#This Row],[Feb_scrn]]+Table25[[#This Row],[Mar_scrn]]+Table25[[#This Row],[Apr_scrn]]+Table25[[#This Row],[May_scrn]]+Table25[[#This Row],[Jun_scrn]]+Table25[[#This Row],[Jul_scrn]]+Table25[[#This Row],[Aug_scrn]]+Table25[[#This Row],[Sept_scrn]]+Table25[[#This Row],[Oct_scrn]]+Table25[[#This Row],[Nov_scrn]]+Table25[[#This Row],[Dec_scrn]])</f>
        <v>0</v>
      </c>
      <c r="AP14" s="4">
        <f>SUM(Table25[[#This Row],[Jan_fev]]+Table25[[#This Row],[Feb_fev]]+Table25[[#This Row],[Mar_fev]]+Table25[[#This Row],[Apr_fev]]+Table25[[#This Row],[May_fev]]+Table25[[#This Row],[Jun_fev]]+Table25[[#This Row],[Jul_fev]]+Table25[[#This Row],[Aug_fev]]+Table25[[#This Row],[Sept_fev]]+Table25[[#This Row],[Oct_fev]]+Table25[[#This Row],[Nov_fev]]+Table25[[#This Row],[Dec_fev]])</f>
        <v>0</v>
      </c>
      <c r="AQ14" s="4">
        <f>SUM(Table25[[#This Row],[Jan_cases]]+Table25[[#This Row],[Feb_cases]]+Table25[[#This Row],[Mar_cases]]+Table25[[#This Row],[Apr_cases]]+Table25[[#This Row],[May_cases]]+Table25[[#This Row],[Jun_cases]]+Table25[[#This Row],[Jul_cases]]+Table25[[#This Row],[Aug_cases]]+Table25[[#This Row],[Sept_cases]]+Table25[[#This Row],[Oct_cases]]+Table25[[#This Row],[Nov_cases]]+Table25[[#This Row],[Dec_cases]])</f>
        <v>0</v>
      </c>
    </row>
    <row r="15" spans="1:43">
      <c r="A15" s="1">
        <v>9</v>
      </c>
      <c r="B15" s="1"/>
      <c r="C15" s="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>
        <f>SUM(Table25[[#This Row],[Jan_scrn]]+Table25[[#This Row],[Feb_scrn]]+Table25[[#This Row],[Mar_scrn]]+Table25[[#This Row],[Apr_scrn]]+Table25[[#This Row],[May_scrn]]+Table25[[#This Row],[Jun_scrn]]+Table25[[#This Row],[Jul_scrn]]+Table25[[#This Row],[Aug_scrn]]+Table25[[#This Row],[Sept_scrn]]+Table25[[#This Row],[Oct_scrn]]+Table25[[#This Row],[Nov_scrn]]+Table25[[#This Row],[Dec_scrn]])</f>
        <v>0</v>
      </c>
      <c r="AP15" s="1">
        <f>SUM(Table25[[#This Row],[Jan_fev]]+Table25[[#This Row],[Feb_fev]]+Table25[[#This Row],[Mar_fev]]+Table25[[#This Row],[Apr_fev]]+Table25[[#This Row],[May_fev]]+Table25[[#This Row],[Jun_fev]]+Table25[[#This Row],[Jul_fev]]+Table25[[#This Row],[Aug_fev]]+Table25[[#This Row],[Sept_fev]]+Table25[[#This Row],[Oct_fev]]+Table25[[#This Row],[Nov_fev]]+Table25[[#This Row],[Dec_fev]])</f>
        <v>0</v>
      </c>
      <c r="AQ15" s="1">
        <f>SUM(Table25[[#This Row],[Jan_cases]]+Table25[[#This Row],[Feb_cases]]+Table25[[#This Row],[Mar_cases]]+Table25[[#This Row],[Apr_cases]]+Table25[[#This Row],[May_cases]]+Table25[[#This Row],[Jun_cases]]+Table25[[#This Row],[Jul_cases]]+Table25[[#This Row],[Aug_cases]]+Table25[[#This Row],[Sept_cases]]+Table25[[#This Row],[Oct_cases]]+Table25[[#This Row],[Nov_cases]]+Table25[[#This Row],[Dec_cases]])</f>
        <v>0</v>
      </c>
    </row>
    <row r="16" spans="1:43" s="6" customFormat="1">
      <c r="A16" s="4">
        <v>10</v>
      </c>
      <c r="B16" s="4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>
        <f>SUM(Table25[[#This Row],[Jan_scrn]]+Table25[[#This Row],[Feb_scrn]]+Table25[[#This Row],[Mar_scrn]]+Table25[[#This Row],[Apr_scrn]]+Table25[[#This Row],[May_scrn]]+Table25[[#This Row],[Jun_scrn]]+Table25[[#This Row],[Jul_scrn]]+Table25[[#This Row],[Aug_scrn]]+Table25[[#This Row],[Sept_scrn]]+Table25[[#This Row],[Oct_scrn]]+Table25[[#This Row],[Nov_scrn]]+Table25[[#This Row],[Dec_scrn]])</f>
        <v>0</v>
      </c>
      <c r="AP16" s="4">
        <f>SUM(Table25[[#This Row],[Jan_fev]]+Table25[[#This Row],[Feb_fev]]+Table25[[#This Row],[Mar_fev]]+Table25[[#This Row],[Apr_fev]]+Table25[[#This Row],[May_fev]]+Table25[[#This Row],[Jun_fev]]+Table25[[#This Row],[Jul_fev]]+Table25[[#This Row],[Aug_fev]]+Table25[[#This Row],[Sept_fev]]+Table25[[#This Row],[Oct_fev]]+Table25[[#This Row],[Nov_fev]]+Table25[[#This Row],[Dec_fev]])</f>
        <v>0</v>
      </c>
      <c r="AQ16" s="4">
        <f>SUM(Table25[[#This Row],[Jan_cases]]+Table25[[#This Row],[Feb_cases]]+Table25[[#This Row],[Mar_cases]]+Table25[[#This Row],[Apr_cases]]+Table25[[#This Row],[May_cases]]+Table25[[#This Row],[Jun_cases]]+Table25[[#This Row],[Jul_cases]]+Table25[[#This Row],[Aug_cases]]+Table25[[#This Row],[Sept_cases]]+Table25[[#This Row],[Oct_cases]]+Table25[[#This Row],[Nov_cases]]+Table25[[#This Row],[Dec_cases]])</f>
        <v>0</v>
      </c>
    </row>
    <row r="17" spans="1:43">
      <c r="A17" s="1">
        <v>11</v>
      </c>
      <c r="B17" s="1"/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>
        <f>SUM(Table25[[#This Row],[Jan_scrn]]+Table25[[#This Row],[Feb_scrn]]+Table25[[#This Row],[Mar_scrn]]+Table25[[#This Row],[Apr_scrn]]+Table25[[#This Row],[May_scrn]]+Table25[[#This Row],[Jun_scrn]]+Table25[[#This Row],[Jul_scrn]]+Table25[[#This Row],[Aug_scrn]]+Table25[[#This Row],[Sept_scrn]]+Table25[[#This Row],[Oct_scrn]]+Table25[[#This Row],[Nov_scrn]]+Table25[[#This Row],[Dec_scrn]])</f>
        <v>0</v>
      </c>
      <c r="AP17" s="1">
        <f>SUM(Table25[[#This Row],[Jan_fev]]+Table25[[#This Row],[Feb_fev]]+Table25[[#This Row],[Mar_fev]]+Table25[[#This Row],[Apr_fev]]+Table25[[#This Row],[May_fev]]+Table25[[#This Row],[Jun_fev]]+Table25[[#This Row],[Jul_fev]]+Table25[[#This Row],[Aug_fev]]+Table25[[#This Row],[Sept_fev]]+Table25[[#This Row],[Oct_fev]]+Table25[[#This Row],[Nov_fev]]+Table25[[#This Row],[Dec_fev]])</f>
        <v>0</v>
      </c>
      <c r="AQ17" s="1">
        <f>SUM(Table25[[#This Row],[Jan_cases]]+Table25[[#This Row],[Feb_cases]]+Table25[[#This Row],[Mar_cases]]+Table25[[#This Row],[Apr_cases]]+Table25[[#This Row],[May_cases]]+Table25[[#This Row],[Jun_cases]]+Table25[[#This Row],[Jul_cases]]+Table25[[#This Row],[Aug_cases]]+Table25[[#This Row],[Sept_cases]]+Table25[[#This Row],[Oct_cases]]+Table25[[#This Row],[Nov_cases]]+Table25[[#This Row],[Dec_cases]])</f>
        <v>0</v>
      </c>
    </row>
    <row r="18" spans="1:43" s="6" customFormat="1">
      <c r="A18" s="4">
        <v>12</v>
      </c>
      <c r="B18" s="4"/>
      <c r="C18" s="5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>
        <f>SUM(Table25[[#This Row],[Jan_scrn]]+Table25[[#This Row],[Feb_scrn]]+Table25[[#This Row],[Mar_scrn]]+Table25[[#This Row],[Apr_scrn]]+Table25[[#This Row],[May_scrn]]+Table25[[#This Row],[Jun_scrn]]+Table25[[#This Row],[Jul_scrn]]+Table25[[#This Row],[Aug_scrn]]+Table25[[#This Row],[Sept_scrn]]+Table25[[#This Row],[Oct_scrn]]+Table25[[#This Row],[Nov_scrn]]+Table25[[#This Row],[Dec_scrn]])</f>
        <v>0</v>
      </c>
      <c r="AP18" s="4">
        <f>SUM(Table25[[#This Row],[Jan_fev]]+Table25[[#This Row],[Feb_fev]]+Table25[[#This Row],[Mar_fev]]+Table25[[#This Row],[Apr_fev]]+Table25[[#This Row],[May_fev]]+Table25[[#This Row],[Jun_fev]]+Table25[[#This Row],[Jul_fev]]+Table25[[#This Row],[Aug_fev]]+Table25[[#This Row],[Sept_fev]]+Table25[[#This Row],[Oct_fev]]+Table25[[#This Row],[Nov_fev]]+Table25[[#This Row],[Dec_fev]])</f>
        <v>0</v>
      </c>
      <c r="AQ18" s="4">
        <f>SUM(Table25[[#This Row],[Jan_cases]]+Table25[[#This Row],[Feb_cases]]+Table25[[#This Row],[Mar_cases]]+Table25[[#This Row],[Apr_cases]]+Table25[[#This Row],[May_cases]]+Table25[[#This Row],[Jun_cases]]+Table25[[#This Row],[Jul_cases]]+Table25[[#This Row],[Aug_cases]]+Table25[[#This Row],[Sept_cases]]+Table25[[#This Row],[Oct_cases]]+Table25[[#This Row],[Nov_cases]]+Table25[[#This Row],[Dec_cases]])</f>
        <v>0</v>
      </c>
    </row>
    <row r="19" spans="1:43">
      <c r="A19" s="1">
        <v>13</v>
      </c>
      <c r="B19" s="1"/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>
        <f>SUM(Table25[[#This Row],[Jan_scrn]]+Table25[[#This Row],[Feb_scrn]]+Table25[[#This Row],[Mar_scrn]]+Table25[[#This Row],[Apr_scrn]]+Table25[[#This Row],[May_scrn]]+Table25[[#This Row],[Jun_scrn]]+Table25[[#This Row],[Jul_scrn]]+Table25[[#This Row],[Aug_scrn]]+Table25[[#This Row],[Sept_scrn]]+Table25[[#This Row],[Oct_scrn]]+Table25[[#This Row],[Nov_scrn]]+Table25[[#This Row],[Dec_scrn]])</f>
        <v>0</v>
      </c>
      <c r="AP19" s="1">
        <f>SUM(Table25[[#This Row],[Jan_fev]]+Table25[[#This Row],[Feb_fev]]+Table25[[#This Row],[Mar_fev]]+Table25[[#This Row],[Apr_fev]]+Table25[[#This Row],[May_fev]]+Table25[[#This Row],[Jun_fev]]+Table25[[#This Row],[Jul_fev]]+Table25[[#This Row],[Aug_fev]]+Table25[[#This Row],[Sept_fev]]+Table25[[#This Row],[Oct_fev]]+Table25[[#This Row],[Nov_fev]]+Table25[[#This Row],[Dec_fev]])</f>
        <v>0</v>
      </c>
      <c r="AQ19" s="1">
        <f>SUM(Table25[[#This Row],[Jan_cases]]+Table25[[#This Row],[Feb_cases]]+Table25[[#This Row],[Mar_cases]]+Table25[[#This Row],[Apr_cases]]+Table25[[#This Row],[May_cases]]+Table25[[#This Row],[Jun_cases]]+Table25[[#This Row],[Jul_cases]]+Table25[[#This Row],[Aug_cases]]+Table25[[#This Row],[Sept_cases]]+Table25[[#This Row],[Oct_cases]]+Table25[[#This Row],[Nov_cases]]+Table25[[#This Row],[Dec_cases]])</f>
        <v>0</v>
      </c>
    </row>
    <row r="20" spans="1:43" s="6" customFormat="1">
      <c r="A20" s="4">
        <v>14</v>
      </c>
      <c r="B20" s="4"/>
      <c r="C20" s="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>
        <f>SUM(Table25[[#This Row],[Jan_scrn]]+Table25[[#This Row],[Feb_scrn]]+Table25[[#This Row],[Mar_scrn]]+Table25[[#This Row],[Apr_scrn]]+Table25[[#This Row],[May_scrn]]+Table25[[#This Row],[Jun_scrn]]+Table25[[#This Row],[Jul_scrn]]+Table25[[#This Row],[Aug_scrn]]+Table25[[#This Row],[Sept_scrn]]+Table25[[#This Row],[Oct_scrn]]+Table25[[#This Row],[Nov_scrn]]+Table25[[#This Row],[Dec_scrn]])</f>
        <v>0</v>
      </c>
      <c r="AP20" s="4">
        <f>SUM(Table25[[#This Row],[Jan_fev]]+Table25[[#This Row],[Feb_fev]]+Table25[[#This Row],[Mar_fev]]+Table25[[#This Row],[Apr_fev]]+Table25[[#This Row],[May_fev]]+Table25[[#This Row],[Jun_fev]]+Table25[[#This Row],[Jul_fev]]+Table25[[#This Row],[Aug_fev]]+Table25[[#This Row],[Sept_fev]]+Table25[[#This Row],[Oct_fev]]+Table25[[#This Row],[Nov_fev]]+Table25[[#This Row],[Dec_fev]])</f>
        <v>0</v>
      </c>
      <c r="AQ20" s="4">
        <f>SUM(Table25[[#This Row],[Jan_cases]]+Table25[[#This Row],[Feb_cases]]+Table25[[#This Row],[Mar_cases]]+Table25[[#This Row],[Apr_cases]]+Table25[[#This Row],[May_cases]]+Table25[[#This Row],[Jun_cases]]+Table25[[#This Row],[Jul_cases]]+Table25[[#This Row],[Aug_cases]]+Table25[[#This Row],[Sept_cases]]+Table25[[#This Row],[Oct_cases]]+Table25[[#This Row],[Nov_cases]]+Table25[[#This Row],[Dec_cases]])</f>
        <v>0</v>
      </c>
    </row>
    <row r="21" spans="1:43">
      <c r="A21" s="1">
        <v>15</v>
      </c>
      <c r="B21" s="1"/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>
        <f>SUM(Table25[[#This Row],[Jan_scrn]]+Table25[[#This Row],[Feb_scrn]]+Table25[[#This Row],[Mar_scrn]]+Table25[[#This Row],[Apr_scrn]]+Table25[[#This Row],[May_scrn]]+Table25[[#This Row],[Jun_scrn]]+Table25[[#This Row],[Jul_scrn]]+Table25[[#This Row],[Aug_scrn]]+Table25[[#This Row],[Sept_scrn]]+Table25[[#This Row],[Oct_scrn]]+Table25[[#This Row],[Nov_scrn]]+Table25[[#This Row],[Dec_scrn]])</f>
        <v>0</v>
      </c>
      <c r="AP21" s="1">
        <f>SUM(Table25[[#This Row],[Jan_fev]]+Table25[[#This Row],[Feb_fev]]+Table25[[#This Row],[Mar_fev]]+Table25[[#This Row],[Apr_fev]]+Table25[[#This Row],[May_fev]]+Table25[[#This Row],[Jun_fev]]+Table25[[#This Row],[Jul_fev]]+Table25[[#This Row],[Aug_fev]]+Table25[[#This Row],[Sept_fev]]+Table25[[#This Row],[Oct_fev]]+Table25[[#This Row],[Nov_fev]]+Table25[[#This Row],[Dec_fev]])</f>
        <v>0</v>
      </c>
      <c r="AQ21" s="1">
        <f>SUM(Table25[[#This Row],[Jan_cases]]+Table25[[#This Row],[Feb_cases]]+Table25[[#This Row],[Mar_cases]]+Table25[[#This Row],[Apr_cases]]+Table25[[#This Row],[May_cases]]+Table25[[#This Row],[Jun_cases]]+Table25[[#This Row],[Jul_cases]]+Table25[[#This Row],[Aug_cases]]+Table25[[#This Row],[Sept_cases]]+Table25[[#This Row],[Oct_cases]]+Table25[[#This Row],[Nov_cases]]+Table25[[#This Row],[Dec_cases]])</f>
        <v>0</v>
      </c>
    </row>
    <row r="22" spans="1:43" s="6" customFormat="1">
      <c r="A22" s="4">
        <v>16</v>
      </c>
      <c r="B22" s="4"/>
      <c r="C22" s="5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>
        <f>SUM(Table25[[#This Row],[Jan_scrn]]+Table25[[#This Row],[Feb_scrn]]+Table25[[#This Row],[Mar_scrn]]+Table25[[#This Row],[Apr_scrn]]+Table25[[#This Row],[May_scrn]]+Table25[[#This Row],[Jun_scrn]]+Table25[[#This Row],[Jul_scrn]]+Table25[[#This Row],[Aug_scrn]]+Table25[[#This Row],[Sept_scrn]]+Table25[[#This Row],[Oct_scrn]]+Table25[[#This Row],[Nov_scrn]]+Table25[[#This Row],[Dec_scrn]])</f>
        <v>0</v>
      </c>
      <c r="AP22" s="4">
        <f>SUM(Table25[[#This Row],[Jan_fev]]+Table25[[#This Row],[Feb_fev]]+Table25[[#This Row],[Mar_fev]]+Table25[[#This Row],[Apr_fev]]+Table25[[#This Row],[May_fev]]+Table25[[#This Row],[Jun_fev]]+Table25[[#This Row],[Jul_fev]]+Table25[[#This Row],[Aug_fev]]+Table25[[#This Row],[Sept_fev]]+Table25[[#This Row],[Oct_fev]]+Table25[[#This Row],[Nov_fev]]+Table25[[#This Row],[Dec_fev]])</f>
        <v>0</v>
      </c>
      <c r="AQ22" s="4">
        <f>SUM(Table25[[#This Row],[Jan_cases]]+Table25[[#This Row],[Feb_cases]]+Table25[[#This Row],[Mar_cases]]+Table25[[#This Row],[Apr_cases]]+Table25[[#This Row],[May_cases]]+Table25[[#This Row],[Jun_cases]]+Table25[[#This Row],[Jul_cases]]+Table25[[#This Row],[Aug_cases]]+Table25[[#This Row],[Sept_cases]]+Table25[[#This Row],[Oct_cases]]+Table25[[#This Row],[Nov_cases]]+Table25[[#This Row],[Dec_cases]])</f>
        <v>0</v>
      </c>
    </row>
    <row r="23" spans="1:43">
      <c r="A23" s="1">
        <v>17</v>
      </c>
      <c r="B23" s="1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>
        <f>SUM(Table25[[#This Row],[Jan_scrn]]+Table25[[#This Row],[Feb_scrn]]+Table25[[#This Row],[Mar_scrn]]+Table25[[#This Row],[Apr_scrn]]+Table25[[#This Row],[May_scrn]]+Table25[[#This Row],[Jun_scrn]]+Table25[[#This Row],[Jul_scrn]]+Table25[[#This Row],[Aug_scrn]]+Table25[[#This Row],[Sept_scrn]]+Table25[[#This Row],[Oct_scrn]]+Table25[[#This Row],[Nov_scrn]]+Table25[[#This Row],[Dec_scrn]])</f>
        <v>0</v>
      </c>
      <c r="AP23" s="1">
        <f>SUM(Table25[[#This Row],[Jan_fev]]+Table25[[#This Row],[Feb_fev]]+Table25[[#This Row],[Mar_fev]]+Table25[[#This Row],[Apr_fev]]+Table25[[#This Row],[May_fev]]+Table25[[#This Row],[Jun_fev]]+Table25[[#This Row],[Jul_fev]]+Table25[[#This Row],[Aug_fev]]+Table25[[#This Row],[Sept_fev]]+Table25[[#This Row],[Oct_fev]]+Table25[[#This Row],[Nov_fev]]+Table25[[#This Row],[Dec_fev]])</f>
        <v>0</v>
      </c>
      <c r="AQ23" s="1">
        <f>SUM(Table25[[#This Row],[Jan_cases]]+Table25[[#This Row],[Feb_cases]]+Table25[[#This Row],[Mar_cases]]+Table25[[#This Row],[Apr_cases]]+Table25[[#This Row],[May_cases]]+Table25[[#This Row],[Jun_cases]]+Table25[[#This Row],[Jul_cases]]+Table25[[#This Row],[Aug_cases]]+Table25[[#This Row],[Sept_cases]]+Table25[[#This Row],[Oct_cases]]+Table25[[#This Row],[Nov_cases]]+Table25[[#This Row],[Dec_cases]])</f>
        <v>0</v>
      </c>
    </row>
    <row r="24" spans="1:43" s="6" customFormat="1">
      <c r="A24" s="4">
        <v>18</v>
      </c>
      <c r="B24" s="4"/>
      <c r="C24" s="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>
        <f>SUM(Table25[[#This Row],[Jan_scrn]]+Table25[[#This Row],[Feb_scrn]]+Table25[[#This Row],[Mar_scrn]]+Table25[[#This Row],[Apr_scrn]]+Table25[[#This Row],[May_scrn]]+Table25[[#This Row],[Jun_scrn]]+Table25[[#This Row],[Jul_scrn]]+Table25[[#This Row],[Aug_scrn]]+Table25[[#This Row],[Sept_scrn]]+Table25[[#This Row],[Oct_scrn]]+Table25[[#This Row],[Nov_scrn]]+Table25[[#This Row],[Dec_scrn]])</f>
        <v>0</v>
      </c>
      <c r="AP24" s="4">
        <f>SUM(Table25[[#This Row],[Jan_fev]]+Table25[[#This Row],[Feb_fev]]+Table25[[#This Row],[Mar_fev]]+Table25[[#This Row],[Apr_fev]]+Table25[[#This Row],[May_fev]]+Table25[[#This Row],[Jun_fev]]+Table25[[#This Row],[Jul_fev]]+Table25[[#This Row],[Aug_fev]]+Table25[[#This Row],[Sept_fev]]+Table25[[#This Row],[Oct_fev]]+Table25[[#This Row],[Nov_fev]]+Table25[[#This Row],[Dec_fev]])</f>
        <v>0</v>
      </c>
      <c r="AQ24" s="4">
        <f>SUM(Table25[[#This Row],[Jan_cases]]+Table25[[#This Row],[Feb_cases]]+Table25[[#This Row],[Mar_cases]]+Table25[[#This Row],[Apr_cases]]+Table25[[#This Row],[May_cases]]+Table25[[#This Row],[Jun_cases]]+Table25[[#This Row],[Jul_cases]]+Table25[[#This Row],[Aug_cases]]+Table25[[#This Row],[Sept_cases]]+Table25[[#This Row],[Oct_cases]]+Table25[[#This Row],[Nov_cases]]+Table25[[#This Row],[Dec_cases]])</f>
        <v>0</v>
      </c>
    </row>
    <row r="25" spans="1:43">
      <c r="A25" s="1">
        <v>19</v>
      </c>
      <c r="B25" s="1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>
        <f>SUM(Table25[[#This Row],[Jan_scrn]]+Table25[[#This Row],[Feb_scrn]]+Table25[[#This Row],[Mar_scrn]]+Table25[[#This Row],[Apr_scrn]]+Table25[[#This Row],[May_scrn]]+Table25[[#This Row],[Jun_scrn]]+Table25[[#This Row],[Jul_scrn]]+Table25[[#This Row],[Aug_scrn]]+Table25[[#This Row],[Sept_scrn]]+Table25[[#This Row],[Oct_scrn]]+Table25[[#This Row],[Nov_scrn]]+Table25[[#This Row],[Dec_scrn]])</f>
        <v>0</v>
      </c>
      <c r="AP25" s="1">
        <f>SUM(Table25[[#This Row],[Jan_fev]]+Table25[[#This Row],[Feb_fev]]+Table25[[#This Row],[Mar_fev]]+Table25[[#This Row],[Apr_fev]]+Table25[[#This Row],[May_fev]]+Table25[[#This Row],[Jun_fev]]+Table25[[#This Row],[Jul_fev]]+Table25[[#This Row],[Aug_fev]]+Table25[[#This Row],[Sept_fev]]+Table25[[#This Row],[Oct_fev]]+Table25[[#This Row],[Nov_fev]]+Table25[[#This Row],[Dec_fev]])</f>
        <v>0</v>
      </c>
      <c r="AQ25" s="1">
        <f>SUM(Table25[[#This Row],[Jan_cases]]+Table25[[#This Row],[Feb_cases]]+Table25[[#This Row],[Mar_cases]]+Table25[[#This Row],[Apr_cases]]+Table25[[#This Row],[May_cases]]+Table25[[#This Row],[Jun_cases]]+Table25[[#This Row],[Jul_cases]]+Table25[[#This Row],[Aug_cases]]+Table25[[#This Row],[Sept_cases]]+Table25[[#This Row],[Oct_cases]]+Table25[[#This Row],[Nov_cases]]+Table25[[#This Row],[Dec_cases]])</f>
        <v>0</v>
      </c>
    </row>
    <row r="26" spans="1:43" s="6" customFormat="1">
      <c r="A26" s="4">
        <v>20</v>
      </c>
      <c r="B26" s="4"/>
      <c r="C26" s="5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>
        <f>SUM(Table25[[#This Row],[Jan_scrn]]+Table25[[#This Row],[Feb_scrn]]+Table25[[#This Row],[Mar_scrn]]+Table25[[#This Row],[Apr_scrn]]+Table25[[#This Row],[May_scrn]]+Table25[[#This Row],[Jun_scrn]]+Table25[[#This Row],[Jul_scrn]]+Table25[[#This Row],[Aug_scrn]]+Table25[[#This Row],[Sept_scrn]]+Table25[[#This Row],[Oct_scrn]]+Table25[[#This Row],[Nov_scrn]]+Table25[[#This Row],[Dec_scrn]])</f>
        <v>0</v>
      </c>
      <c r="AP26" s="4">
        <f>SUM(Table25[[#This Row],[Jan_fev]]+Table25[[#This Row],[Feb_fev]]+Table25[[#This Row],[Mar_fev]]+Table25[[#This Row],[Apr_fev]]+Table25[[#This Row],[May_fev]]+Table25[[#This Row],[Jun_fev]]+Table25[[#This Row],[Jul_fev]]+Table25[[#This Row],[Aug_fev]]+Table25[[#This Row],[Sept_fev]]+Table25[[#This Row],[Oct_fev]]+Table25[[#This Row],[Nov_fev]]+Table25[[#This Row],[Dec_fev]])</f>
        <v>0</v>
      </c>
      <c r="AQ26" s="4">
        <f>SUM(Table25[[#This Row],[Jan_cases]]+Table25[[#This Row],[Feb_cases]]+Table25[[#This Row],[Mar_cases]]+Table25[[#This Row],[Apr_cases]]+Table25[[#This Row],[May_cases]]+Table25[[#This Row],[Jun_cases]]+Table25[[#This Row],[Jul_cases]]+Table25[[#This Row],[Aug_cases]]+Table25[[#This Row],[Sept_cases]]+Table25[[#This Row],[Oct_cases]]+Table25[[#This Row],[Nov_cases]]+Table25[[#This Row],[Dec_cases]])</f>
        <v>0</v>
      </c>
    </row>
    <row r="27" spans="1:43">
      <c r="A27" s="1">
        <v>21</v>
      </c>
      <c r="B27" s="1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>
        <f>SUM(Table25[[#This Row],[Jan_scrn]]+Table25[[#This Row],[Feb_scrn]]+Table25[[#This Row],[Mar_scrn]]+Table25[[#This Row],[Apr_scrn]]+Table25[[#This Row],[May_scrn]]+Table25[[#This Row],[Jun_scrn]]+Table25[[#This Row],[Jul_scrn]]+Table25[[#This Row],[Aug_scrn]]+Table25[[#This Row],[Sept_scrn]]+Table25[[#This Row],[Oct_scrn]]+Table25[[#This Row],[Nov_scrn]]+Table25[[#This Row],[Dec_scrn]])</f>
        <v>0</v>
      </c>
      <c r="AP27" s="1">
        <f>SUM(Table25[[#This Row],[Jan_fev]]+Table25[[#This Row],[Feb_fev]]+Table25[[#This Row],[Mar_fev]]+Table25[[#This Row],[Apr_fev]]+Table25[[#This Row],[May_fev]]+Table25[[#This Row],[Jun_fev]]+Table25[[#This Row],[Jul_fev]]+Table25[[#This Row],[Aug_fev]]+Table25[[#This Row],[Sept_fev]]+Table25[[#This Row],[Oct_fev]]+Table25[[#This Row],[Nov_fev]]+Table25[[#This Row],[Dec_fev]])</f>
        <v>0</v>
      </c>
      <c r="AQ27" s="1">
        <f>SUM(Table25[[#This Row],[Jan_cases]]+Table25[[#This Row],[Feb_cases]]+Table25[[#This Row],[Mar_cases]]+Table25[[#This Row],[Apr_cases]]+Table25[[#This Row],[May_cases]]+Table25[[#This Row],[Jun_cases]]+Table25[[#This Row],[Jul_cases]]+Table25[[#This Row],[Aug_cases]]+Table25[[#This Row],[Sept_cases]]+Table25[[#This Row],[Oct_cases]]+Table25[[#This Row],[Nov_cases]]+Table25[[#This Row],[Dec_cases]])</f>
        <v>0</v>
      </c>
    </row>
    <row r="28" spans="1:43" s="6" customFormat="1">
      <c r="A28" s="4">
        <v>22</v>
      </c>
      <c r="B28" s="4"/>
      <c r="C28" s="5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>
        <f>SUM(Table25[[#This Row],[Jan_scrn]]+Table25[[#This Row],[Feb_scrn]]+Table25[[#This Row],[Mar_scrn]]+Table25[[#This Row],[Apr_scrn]]+Table25[[#This Row],[May_scrn]]+Table25[[#This Row],[Jun_scrn]]+Table25[[#This Row],[Jul_scrn]]+Table25[[#This Row],[Aug_scrn]]+Table25[[#This Row],[Sept_scrn]]+Table25[[#This Row],[Oct_scrn]]+Table25[[#This Row],[Nov_scrn]]+Table25[[#This Row],[Dec_scrn]])</f>
        <v>0</v>
      </c>
      <c r="AP28" s="4">
        <f>SUM(Table25[[#This Row],[Jan_fev]]+Table25[[#This Row],[Feb_fev]]+Table25[[#This Row],[Mar_fev]]+Table25[[#This Row],[Apr_fev]]+Table25[[#This Row],[May_fev]]+Table25[[#This Row],[Jun_fev]]+Table25[[#This Row],[Jul_fev]]+Table25[[#This Row],[Aug_fev]]+Table25[[#This Row],[Sept_fev]]+Table25[[#This Row],[Oct_fev]]+Table25[[#This Row],[Nov_fev]]+Table25[[#This Row],[Dec_fev]])</f>
        <v>0</v>
      </c>
      <c r="AQ28" s="4">
        <f>SUM(Table25[[#This Row],[Jan_cases]]+Table25[[#This Row],[Feb_cases]]+Table25[[#This Row],[Mar_cases]]+Table25[[#This Row],[Apr_cases]]+Table25[[#This Row],[May_cases]]+Table25[[#This Row],[Jun_cases]]+Table25[[#This Row],[Jul_cases]]+Table25[[#This Row],[Aug_cases]]+Table25[[#This Row],[Sept_cases]]+Table25[[#This Row],[Oct_cases]]+Table25[[#This Row],[Nov_cases]]+Table25[[#This Row],[Dec_cases]])</f>
        <v>0</v>
      </c>
    </row>
    <row r="29" spans="1:43">
      <c r="A29" s="1">
        <v>23</v>
      </c>
      <c r="B29" s="1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>
        <f>SUM(Table25[[#This Row],[Jan_scrn]]+Table25[[#This Row],[Feb_scrn]]+Table25[[#This Row],[Mar_scrn]]+Table25[[#This Row],[Apr_scrn]]+Table25[[#This Row],[May_scrn]]+Table25[[#This Row],[Jun_scrn]]+Table25[[#This Row],[Jul_scrn]]+Table25[[#This Row],[Aug_scrn]]+Table25[[#This Row],[Sept_scrn]]+Table25[[#This Row],[Oct_scrn]]+Table25[[#This Row],[Nov_scrn]]+Table25[[#This Row],[Dec_scrn]])</f>
        <v>0</v>
      </c>
      <c r="AP29" s="1">
        <f>SUM(Table25[[#This Row],[Jan_fev]]+Table25[[#This Row],[Feb_fev]]+Table25[[#This Row],[Mar_fev]]+Table25[[#This Row],[Apr_fev]]+Table25[[#This Row],[May_fev]]+Table25[[#This Row],[Jun_fev]]+Table25[[#This Row],[Jul_fev]]+Table25[[#This Row],[Aug_fev]]+Table25[[#This Row],[Sept_fev]]+Table25[[#This Row],[Oct_fev]]+Table25[[#This Row],[Nov_fev]]+Table25[[#This Row],[Dec_fev]])</f>
        <v>0</v>
      </c>
      <c r="AQ29" s="1">
        <f>SUM(Table25[[#This Row],[Jan_cases]]+Table25[[#This Row],[Feb_cases]]+Table25[[#This Row],[Mar_cases]]+Table25[[#This Row],[Apr_cases]]+Table25[[#This Row],[May_cases]]+Table25[[#This Row],[Jun_cases]]+Table25[[#This Row],[Jul_cases]]+Table25[[#This Row],[Aug_cases]]+Table25[[#This Row],[Sept_cases]]+Table25[[#This Row],[Oct_cases]]+Table25[[#This Row],[Nov_cases]]+Table25[[#This Row],[Dec_cases]])</f>
        <v>0</v>
      </c>
    </row>
    <row r="30" spans="1:43" s="6" customFormat="1">
      <c r="A30" s="4">
        <v>24</v>
      </c>
      <c r="B30" s="4"/>
      <c r="C30" s="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>
        <f>SUM(Table25[[#This Row],[Jan_scrn]]+Table25[[#This Row],[Feb_scrn]]+Table25[[#This Row],[Mar_scrn]]+Table25[[#This Row],[Apr_scrn]]+Table25[[#This Row],[May_scrn]]+Table25[[#This Row],[Jun_scrn]]+Table25[[#This Row],[Jul_scrn]]+Table25[[#This Row],[Aug_scrn]]+Table25[[#This Row],[Sept_scrn]]+Table25[[#This Row],[Oct_scrn]]+Table25[[#This Row],[Nov_scrn]]+Table25[[#This Row],[Dec_scrn]])</f>
        <v>0</v>
      </c>
      <c r="AP30" s="4">
        <f>SUM(Table25[[#This Row],[Jan_fev]]+Table25[[#This Row],[Feb_fev]]+Table25[[#This Row],[Mar_fev]]+Table25[[#This Row],[Apr_fev]]+Table25[[#This Row],[May_fev]]+Table25[[#This Row],[Jun_fev]]+Table25[[#This Row],[Jul_fev]]+Table25[[#This Row],[Aug_fev]]+Table25[[#This Row],[Sept_fev]]+Table25[[#This Row],[Oct_fev]]+Table25[[#This Row],[Nov_fev]]+Table25[[#This Row],[Dec_fev]])</f>
        <v>0</v>
      </c>
      <c r="AQ30" s="4">
        <f>SUM(Table25[[#This Row],[Jan_cases]]+Table25[[#This Row],[Feb_cases]]+Table25[[#This Row],[Mar_cases]]+Table25[[#This Row],[Apr_cases]]+Table25[[#This Row],[May_cases]]+Table25[[#This Row],[Jun_cases]]+Table25[[#This Row],[Jul_cases]]+Table25[[#This Row],[Aug_cases]]+Table25[[#This Row],[Sept_cases]]+Table25[[#This Row],[Oct_cases]]+Table25[[#This Row],[Nov_cases]]+Table25[[#This Row],[Dec_cases]])</f>
        <v>0</v>
      </c>
    </row>
    <row r="31" spans="1:43">
      <c r="A31" s="1">
        <v>25</v>
      </c>
      <c r="B31" s="1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>
        <f>SUM(Table25[[#This Row],[Jan_scrn]]+Table25[[#This Row],[Feb_scrn]]+Table25[[#This Row],[Mar_scrn]]+Table25[[#This Row],[Apr_scrn]]+Table25[[#This Row],[May_scrn]]+Table25[[#This Row],[Jun_scrn]]+Table25[[#This Row],[Jul_scrn]]+Table25[[#This Row],[Aug_scrn]]+Table25[[#This Row],[Sept_scrn]]+Table25[[#This Row],[Oct_scrn]]+Table25[[#This Row],[Nov_scrn]]+Table25[[#This Row],[Dec_scrn]])</f>
        <v>0</v>
      </c>
      <c r="AP31" s="1">
        <f>SUM(Table25[[#This Row],[Jan_fev]]+Table25[[#This Row],[Feb_fev]]+Table25[[#This Row],[Mar_fev]]+Table25[[#This Row],[Apr_fev]]+Table25[[#This Row],[May_fev]]+Table25[[#This Row],[Jun_fev]]+Table25[[#This Row],[Jul_fev]]+Table25[[#This Row],[Aug_fev]]+Table25[[#This Row],[Sept_fev]]+Table25[[#This Row],[Oct_fev]]+Table25[[#This Row],[Nov_fev]]+Table25[[#This Row],[Dec_fev]])</f>
        <v>0</v>
      </c>
      <c r="AQ31" s="1">
        <f>SUM(Table25[[#This Row],[Jan_cases]]+Table25[[#This Row],[Feb_cases]]+Table25[[#This Row],[Mar_cases]]+Table25[[#This Row],[Apr_cases]]+Table25[[#This Row],[May_cases]]+Table25[[#This Row],[Jun_cases]]+Table25[[#This Row],[Jul_cases]]+Table25[[#This Row],[Aug_cases]]+Table25[[#This Row],[Sept_cases]]+Table25[[#This Row],[Oct_cases]]+Table25[[#This Row],[Nov_cases]]+Table25[[#This Row],[Dec_cases]])</f>
        <v>0</v>
      </c>
    </row>
    <row r="32" spans="1:43" s="6" customFormat="1">
      <c r="A32" s="4">
        <v>26</v>
      </c>
      <c r="B32" s="4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>
        <f>SUM(Table25[[#This Row],[Jan_scrn]]+Table25[[#This Row],[Feb_scrn]]+Table25[[#This Row],[Mar_scrn]]+Table25[[#This Row],[Apr_scrn]]+Table25[[#This Row],[May_scrn]]+Table25[[#This Row],[Jun_scrn]]+Table25[[#This Row],[Jul_scrn]]+Table25[[#This Row],[Aug_scrn]]+Table25[[#This Row],[Sept_scrn]]+Table25[[#This Row],[Oct_scrn]]+Table25[[#This Row],[Nov_scrn]]+Table25[[#This Row],[Dec_scrn]])</f>
        <v>0</v>
      </c>
      <c r="AP32" s="4">
        <f>SUM(Table25[[#This Row],[Jan_fev]]+Table25[[#This Row],[Feb_fev]]+Table25[[#This Row],[Mar_fev]]+Table25[[#This Row],[Apr_fev]]+Table25[[#This Row],[May_fev]]+Table25[[#This Row],[Jun_fev]]+Table25[[#This Row],[Jul_fev]]+Table25[[#This Row],[Aug_fev]]+Table25[[#This Row],[Sept_fev]]+Table25[[#This Row],[Oct_fev]]+Table25[[#This Row],[Nov_fev]]+Table25[[#This Row],[Dec_fev]])</f>
        <v>0</v>
      </c>
      <c r="AQ32" s="4">
        <f>SUM(Table25[[#This Row],[Jan_cases]]+Table25[[#This Row],[Feb_cases]]+Table25[[#This Row],[Mar_cases]]+Table25[[#This Row],[Apr_cases]]+Table25[[#This Row],[May_cases]]+Table25[[#This Row],[Jun_cases]]+Table25[[#This Row],[Jul_cases]]+Table25[[#This Row],[Aug_cases]]+Table25[[#This Row],[Sept_cases]]+Table25[[#This Row],[Oct_cases]]+Table25[[#This Row],[Nov_cases]]+Table25[[#This Row],[Dec_cases]])</f>
        <v>0</v>
      </c>
    </row>
    <row r="33" spans="1:43">
      <c r="A33" s="1">
        <v>27</v>
      </c>
      <c r="B33" s="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>
        <f>SUM(Table25[[#This Row],[Jan_scrn]]+Table25[[#This Row],[Feb_scrn]]+Table25[[#This Row],[Mar_scrn]]+Table25[[#This Row],[Apr_scrn]]+Table25[[#This Row],[May_scrn]]+Table25[[#This Row],[Jun_scrn]]+Table25[[#This Row],[Jul_scrn]]+Table25[[#This Row],[Aug_scrn]]+Table25[[#This Row],[Sept_scrn]]+Table25[[#This Row],[Oct_scrn]]+Table25[[#This Row],[Nov_scrn]]+Table25[[#This Row],[Dec_scrn]])</f>
        <v>0</v>
      </c>
      <c r="AP33" s="1">
        <f>SUM(Table25[[#This Row],[Jan_fev]]+Table25[[#This Row],[Feb_fev]]+Table25[[#This Row],[Mar_fev]]+Table25[[#This Row],[Apr_fev]]+Table25[[#This Row],[May_fev]]+Table25[[#This Row],[Jun_fev]]+Table25[[#This Row],[Jul_fev]]+Table25[[#This Row],[Aug_fev]]+Table25[[#This Row],[Sept_fev]]+Table25[[#This Row],[Oct_fev]]+Table25[[#This Row],[Nov_fev]]+Table25[[#This Row],[Dec_fev]])</f>
        <v>0</v>
      </c>
      <c r="AQ33" s="1">
        <f>SUM(Table25[[#This Row],[Jan_cases]]+Table25[[#This Row],[Feb_cases]]+Table25[[#This Row],[Mar_cases]]+Table25[[#This Row],[Apr_cases]]+Table25[[#This Row],[May_cases]]+Table25[[#This Row],[Jun_cases]]+Table25[[#This Row],[Jul_cases]]+Table25[[#This Row],[Aug_cases]]+Table25[[#This Row],[Sept_cases]]+Table25[[#This Row],[Oct_cases]]+Table25[[#This Row],[Nov_cases]]+Table25[[#This Row],[Dec_cases]])</f>
        <v>0</v>
      </c>
    </row>
    <row r="34" spans="1:43" s="6" customFormat="1">
      <c r="A34" s="4">
        <v>28</v>
      </c>
      <c r="B34" s="4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>
        <f>SUM(Table25[[#This Row],[Jan_scrn]]+Table25[[#This Row],[Feb_scrn]]+Table25[[#This Row],[Mar_scrn]]+Table25[[#This Row],[Apr_scrn]]+Table25[[#This Row],[May_scrn]]+Table25[[#This Row],[Jun_scrn]]+Table25[[#This Row],[Jul_scrn]]+Table25[[#This Row],[Aug_scrn]]+Table25[[#This Row],[Sept_scrn]]+Table25[[#This Row],[Oct_scrn]]+Table25[[#This Row],[Nov_scrn]]+Table25[[#This Row],[Dec_scrn]])</f>
        <v>0</v>
      </c>
      <c r="AP34" s="4">
        <f>SUM(Table25[[#This Row],[Jan_fev]]+Table25[[#This Row],[Feb_fev]]+Table25[[#This Row],[Mar_fev]]+Table25[[#This Row],[Apr_fev]]+Table25[[#This Row],[May_fev]]+Table25[[#This Row],[Jun_fev]]+Table25[[#This Row],[Jul_fev]]+Table25[[#This Row],[Aug_fev]]+Table25[[#This Row],[Sept_fev]]+Table25[[#This Row],[Oct_fev]]+Table25[[#This Row],[Nov_fev]]+Table25[[#This Row],[Dec_fev]])</f>
        <v>0</v>
      </c>
      <c r="AQ34" s="4">
        <f>SUM(Table25[[#This Row],[Jan_cases]]+Table25[[#This Row],[Feb_cases]]+Table25[[#This Row],[Mar_cases]]+Table25[[#This Row],[Apr_cases]]+Table25[[#This Row],[May_cases]]+Table25[[#This Row],[Jun_cases]]+Table25[[#This Row],[Jul_cases]]+Table25[[#This Row],[Aug_cases]]+Table25[[#This Row],[Sept_cases]]+Table25[[#This Row],[Oct_cases]]+Table25[[#This Row],[Nov_cases]]+Table25[[#This Row],[Dec_cases]])</f>
        <v>0</v>
      </c>
    </row>
    <row r="35" spans="1:43">
      <c r="A35" s="1">
        <v>29</v>
      </c>
      <c r="B35" s="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>
        <f>SUM(Table25[[#This Row],[Jan_scrn]]+Table25[[#This Row],[Feb_scrn]]+Table25[[#This Row],[Mar_scrn]]+Table25[[#This Row],[Apr_scrn]]+Table25[[#This Row],[May_scrn]]+Table25[[#This Row],[Jun_scrn]]+Table25[[#This Row],[Jul_scrn]]+Table25[[#This Row],[Aug_scrn]]+Table25[[#This Row],[Sept_scrn]]+Table25[[#This Row],[Oct_scrn]]+Table25[[#This Row],[Nov_scrn]]+Table25[[#This Row],[Dec_scrn]])</f>
        <v>0</v>
      </c>
      <c r="AP35" s="1">
        <f>SUM(Table25[[#This Row],[Jan_fev]]+Table25[[#This Row],[Feb_fev]]+Table25[[#This Row],[Mar_fev]]+Table25[[#This Row],[Apr_fev]]+Table25[[#This Row],[May_fev]]+Table25[[#This Row],[Jun_fev]]+Table25[[#This Row],[Jul_fev]]+Table25[[#This Row],[Aug_fev]]+Table25[[#This Row],[Sept_fev]]+Table25[[#This Row],[Oct_fev]]+Table25[[#This Row],[Nov_fev]]+Table25[[#This Row],[Dec_fev]])</f>
        <v>0</v>
      </c>
      <c r="AQ35" s="1">
        <f>SUM(Table25[[#This Row],[Jan_cases]]+Table25[[#This Row],[Feb_cases]]+Table25[[#This Row],[Mar_cases]]+Table25[[#This Row],[Apr_cases]]+Table25[[#This Row],[May_cases]]+Table25[[#This Row],[Jun_cases]]+Table25[[#This Row],[Jul_cases]]+Table25[[#This Row],[Aug_cases]]+Table25[[#This Row],[Sept_cases]]+Table25[[#This Row],[Oct_cases]]+Table25[[#This Row],[Nov_cases]]+Table25[[#This Row],[Dec_cases]])</f>
        <v>0</v>
      </c>
    </row>
    <row r="36" spans="1:43" s="6" customFormat="1">
      <c r="A36" s="4">
        <v>30</v>
      </c>
      <c r="B36" s="4"/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>
        <f>SUM(Table25[[#This Row],[Jan_scrn]]+Table25[[#This Row],[Feb_scrn]]+Table25[[#This Row],[Mar_scrn]]+Table25[[#This Row],[Apr_scrn]]+Table25[[#This Row],[May_scrn]]+Table25[[#This Row],[Jun_scrn]]+Table25[[#This Row],[Jul_scrn]]+Table25[[#This Row],[Aug_scrn]]+Table25[[#This Row],[Sept_scrn]]+Table25[[#This Row],[Oct_scrn]]+Table25[[#This Row],[Nov_scrn]]+Table25[[#This Row],[Dec_scrn]])</f>
        <v>0</v>
      </c>
      <c r="AP36" s="4">
        <f>SUM(Table25[[#This Row],[Jan_fev]]+Table25[[#This Row],[Feb_fev]]+Table25[[#This Row],[Mar_fev]]+Table25[[#This Row],[Apr_fev]]+Table25[[#This Row],[May_fev]]+Table25[[#This Row],[Jun_fev]]+Table25[[#This Row],[Jul_fev]]+Table25[[#This Row],[Aug_fev]]+Table25[[#This Row],[Sept_fev]]+Table25[[#This Row],[Oct_fev]]+Table25[[#This Row],[Nov_fev]]+Table25[[#This Row],[Dec_fev]])</f>
        <v>0</v>
      </c>
      <c r="AQ36" s="4">
        <f>SUM(Table25[[#This Row],[Jan_cases]]+Table25[[#This Row],[Feb_cases]]+Table25[[#This Row],[Mar_cases]]+Table25[[#This Row],[Apr_cases]]+Table25[[#This Row],[May_cases]]+Table25[[#This Row],[Jun_cases]]+Table25[[#This Row],[Jul_cases]]+Table25[[#This Row],[Aug_cases]]+Table25[[#This Row],[Sept_cases]]+Table25[[#This Row],[Oct_cases]]+Table25[[#This Row],[Nov_cases]]+Table25[[#This Row],[Dec_cases]])</f>
        <v>0</v>
      </c>
    </row>
    <row r="37" spans="1:43">
      <c r="A37" s="1">
        <v>31</v>
      </c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>
        <f>SUM(Table25[[#This Row],[Jan_scrn]]+Table25[[#This Row],[Feb_scrn]]+Table25[[#This Row],[Mar_scrn]]+Table25[[#This Row],[Apr_scrn]]+Table25[[#This Row],[May_scrn]]+Table25[[#This Row],[Jun_scrn]]+Table25[[#This Row],[Jul_scrn]]+Table25[[#This Row],[Aug_scrn]]+Table25[[#This Row],[Sept_scrn]]+Table25[[#This Row],[Oct_scrn]]+Table25[[#This Row],[Nov_scrn]]+Table25[[#This Row],[Dec_scrn]])</f>
        <v>0</v>
      </c>
      <c r="AP37" s="1">
        <f>SUM(Table25[[#This Row],[Jan_fev]]+Table25[[#This Row],[Feb_fev]]+Table25[[#This Row],[Mar_fev]]+Table25[[#This Row],[Apr_fev]]+Table25[[#This Row],[May_fev]]+Table25[[#This Row],[Jun_fev]]+Table25[[#This Row],[Jul_fev]]+Table25[[#This Row],[Aug_fev]]+Table25[[#This Row],[Sept_fev]]+Table25[[#This Row],[Oct_fev]]+Table25[[#This Row],[Nov_fev]]+Table25[[#This Row],[Dec_fev]])</f>
        <v>0</v>
      </c>
      <c r="AQ37" s="1">
        <f>SUM(Table25[[#This Row],[Jan_cases]]+Table25[[#This Row],[Feb_cases]]+Table25[[#This Row],[Mar_cases]]+Table25[[#This Row],[Apr_cases]]+Table25[[#This Row],[May_cases]]+Table25[[#This Row],[Jun_cases]]+Table25[[#This Row],[Jul_cases]]+Table25[[#This Row],[Aug_cases]]+Table25[[#This Row],[Sept_cases]]+Table25[[#This Row],[Oct_cases]]+Table25[[#This Row],[Nov_cases]]+Table25[[#This Row],[Dec_cases]])</f>
        <v>0</v>
      </c>
    </row>
    <row r="38" spans="1:43" s="6" customFormat="1">
      <c r="A38" s="4">
        <v>32</v>
      </c>
      <c r="B38" s="4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>
        <f>SUM(Table25[[#This Row],[Jan_scrn]]+Table25[[#This Row],[Feb_scrn]]+Table25[[#This Row],[Mar_scrn]]+Table25[[#This Row],[Apr_scrn]]+Table25[[#This Row],[May_scrn]]+Table25[[#This Row],[Jun_scrn]]+Table25[[#This Row],[Jul_scrn]]+Table25[[#This Row],[Aug_scrn]]+Table25[[#This Row],[Sept_scrn]]+Table25[[#This Row],[Oct_scrn]]+Table25[[#This Row],[Nov_scrn]]+Table25[[#This Row],[Dec_scrn]])</f>
        <v>0</v>
      </c>
      <c r="AP38" s="4">
        <f>SUM(Table25[[#This Row],[Jan_fev]]+Table25[[#This Row],[Feb_fev]]+Table25[[#This Row],[Mar_fev]]+Table25[[#This Row],[Apr_fev]]+Table25[[#This Row],[May_fev]]+Table25[[#This Row],[Jun_fev]]+Table25[[#This Row],[Jul_fev]]+Table25[[#This Row],[Aug_fev]]+Table25[[#This Row],[Sept_fev]]+Table25[[#This Row],[Oct_fev]]+Table25[[#This Row],[Nov_fev]]+Table25[[#This Row],[Dec_fev]])</f>
        <v>0</v>
      </c>
      <c r="AQ38" s="4">
        <f>SUM(Table25[[#This Row],[Jan_cases]]+Table25[[#This Row],[Feb_cases]]+Table25[[#This Row],[Mar_cases]]+Table25[[#This Row],[Apr_cases]]+Table25[[#This Row],[May_cases]]+Table25[[#This Row],[Jun_cases]]+Table25[[#This Row],[Jul_cases]]+Table25[[#This Row],[Aug_cases]]+Table25[[#This Row],[Sept_cases]]+Table25[[#This Row],[Oct_cases]]+Table25[[#This Row],[Nov_cases]]+Table25[[#This Row],[Dec_cases]])</f>
        <v>0</v>
      </c>
    </row>
    <row r="39" spans="1:43">
      <c r="A39" s="1">
        <v>33</v>
      </c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>
        <f>SUM(Table25[[#This Row],[Jan_scrn]]+Table25[[#This Row],[Feb_scrn]]+Table25[[#This Row],[Mar_scrn]]+Table25[[#This Row],[Apr_scrn]]+Table25[[#This Row],[May_scrn]]+Table25[[#This Row],[Jun_scrn]]+Table25[[#This Row],[Jul_scrn]]+Table25[[#This Row],[Aug_scrn]]+Table25[[#This Row],[Sept_scrn]]+Table25[[#This Row],[Oct_scrn]]+Table25[[#This Row],[Nov_scrn]]+Table25[[#This Row],[Dec_scrn]])</f>
        <v>0</v>
      </c>
      <c r="AP39" s="1">
        <f>SUM(Table25[[#This Row],[Jan_fev]]+Table25[[#This Row],[Feb_fev]]+Table25[[#This Row],[Mar_fev]]+Table25[[#This Row],[Apr_fev]]+Table25[[#This Row],[May_fev]]+Table25[[#This Row],[Jun_fev]]+Table25[[#This Row],[Jul_fev]]+Table25[[#This Row],[Aug_fev]]+Table25[[#This Row],[Sept_fev]]+Table25[[#This Row],[Oct_fev]]+Table25[[#This Row],[Nov_fev]]+Table25[[#This Row],[Dec_fev]])</f>
        <v>0</v>
      </c>
      <c r="AQ39" s="1">
        <f>SUM(Table25[[#This Row],[Jan_cases]]+Table25[[#This Row],[Feb_cases]]+Table25[[#This Row],[Mar_cases]]+Table25[[#This Row],[Apr_cases]]+Table25[[#This Row],[May_cases]]+Table25[[#This Row],[Jun_cases]]+Table25[[#This Row],[Jul_cases]]+Table25[[#This Row],[Aug_cases]]+Table25[[#This Row],[Sept_cases]]+Table25[[#This Row],[Oct_cases]]+Table25[[#This Row],[Nov_cases]]+Table25[[#This Row],[Dec_cases]])</f>
        <v>0</v>
      </c>
    </row>
    <row r="40" spans="1:43" s="6" customFormat="1">
      <c r="A40" s="4">
        <v>34</v>
      </c>
      <c r="B40" s="4"/>
      <c r="C40" s="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>
        <f>SUM(Table25[[#This Row],[Jan_scrn]]+Table25[[#This Row],[Feb_scrn]]+Table25[[#This Row],[Mar_scrn]]+Table25[[#This Row],[Apr_scrn]]+Table25[[#This Row],[May_scrn]]+Table25[[#This Row],[Jun_scrn]]+Table25[[#This Row],[Jul_scrn]]+Table25[[#This Row],[Aug_scrn]]+Table25[[#This Row],[Sept_scrn]]+Table25[[#This Row],[Oct_scrn]]+Table25[[#This Row],[Nov_scrn]]+Table25[[#This Row],[Dec_scrn]])</f>
        <v>0</v>
      </c>
      <c r="AP40" s="4">
        <f>SUM(Table25[[#This Row],[Jan_fev]]+Table25[[#This Row],[Feb_fev]]+Table25[[#This Row],[Mar_fev]]+Table25[[#This Row],[Apr_fev]]+Table25[[#This Row],[May_fev]]+Table25[[#This Row],[Jun_fev]]+Table25[[#This Row],[Jul_fev]]+Table25[[#This Row],[Aug_fev]]+Table25[[#This Row],[Sept_fev]]+Table25[[#This Row],[Oct_fev]]+Table25[[#This Row],[Nov_fev]]+Table25[[#This Row],[Dec_fev]])</f>
        <v>0</v>
      </c>
      <c r="AQ40" s="4">
        <f>SUM(Table25[[#This Row],[Jan_cases]]+Table25[[#This Row],[Feb_cases]]+Table25[[#This Row],[Mar_cases]]+Table25[[#This Row],[Apr_cases]]+Table25[[#This Row],[May_cases]]+Table25[[#This Row],[Jun_cases]]+Table25[[#This Row],[Jul_cases]]+Table25[[#This Row],[Aug_cases]]+Table25[[#This Row],[Sept_cases]]+Table25[[#This Row],[Oct_cases]]+Table25[[#This Row],[Nov_cases]]+Table25[[#This Row],[Dec_cases]])</f>
        <v>0</v>
      </c>
    </row>
    <row r="41" spans="1:43">
      <c r="A41" s="1">
        <v>35</v>
      </c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>
        <f>SUM(Table25[[#This Row],[Jan_scrn]]+Table25[[#This Row],[Feb_scrn]]+Table25[[#This Row],[Mar_scrn]]+Table25[[#This Row],[Apr_scrn]]+Table25[[#This Row],[May_scrn]]+Table25[[#This Row],[Jun_scrn]]+Table25[[#This Row],[Jul_scrn]]+Table25[[#This Row],[Aug_scrn]]+Table25[[#This Row],[Sept_scrn]]+Table25[[#This Row],[Oct_scrn]]+Table25[[#This Row],[Nov_scrn]]+Table25[[#This Row],[Dec_scrn]])</f>
        <v>0</v>
      </c>
      <c r="AP41" s="1">
        <f>SUM(Table25[[#This Row],[Jan_fev]]+Table25[[#This Row],[Feb_fev]]+Table25[[#This Row],[Mar_fev]]+Table25[[#This Row],[Apr_fev]]+Table25[[#This Row],[May_fev]]+Table25[[#This Row],[Jun_fev]]+Table25[[#This Row],[Jul_fev]]+Table25[[#This Row],[Aug_fev]]+Table25[[#This Row],[Sept_fev]]+Table25[[#This Row],[Oct_fev]]+Table25[[#This Row],[Nov_fev]]+Table25[[#This Row],[Dec_fev]])</f>
        <v>0</v>
      </c>
      <c r="AQ41" s="1">
        <f>SUM(Table25[[#This Row],[Jan_cases]]+Table25[[#This Row],[Feb_cases]]+Table25[[#This Row],[Mar_cases]]+Table25[[#This Row],[Apr_cases]]+Table25[[#This Row],[May_cases]]+Table25[[#This Row],[Jun_cases]]+Table25[[#This Row],[Jul_cases]]+Table25[[#This Row],[Aug_cases]]+Table25[[#This Row],[Sept_cases]]+Table25[[#This Row],[Oct_cases]]+Table25[[#This Row],[Nov_cases]]+Table25[[#This Row],[Dec_cases]])</f>
        <v>0</v>
      </c>
    </row>
    <row r="42" spans="1:43" s="6" customFormat="1">
      <c r="A42" s="4">
        <v>36</v>
      </c>
      <c r="B42" s="4"/>
      <c r="C42" s="5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>
        <f>SUM(Table25[[#This Row],[Jan_scrn]]+Table25[[#This Row],[Feb_scrn]]+Table25[[#This Row],[Mar_scrn]]+Table25[[#This Row],[Apr_scrn]]+Table25[[#This Row],[May_scrn]]+Table25[[#This Row],[Jun_scrn]]+Table25[[#This Row],[Jul_scrn]]+Table25[[#This Row],[Aug_scrn]]+Table25[[#This Row],[Sept_scrn]]+Table25[[#This Row],[Oct_scrn]]+Table25[[#This Row],[Nov_scrn]]+Table25[[#This Row],[Dec_scrn]])</f>
        <v>0</v>
      </c>
      <c r="AP42" s="4">
        <f>SUM(Table25[[#This Row],[Jan_fev]]+Table25[[#This Row],[Feb_fev]]+Table25[[#This Row],[Mar_fev]]+Table25[[#This Row],[Apr_fev]]+Table25[[#This Row],[May_fev]]+Table25[[#This Row],[Jun_fev]]+Table25[[#This Row],[Jul_fev]]+Table25[[#This Row],[Aug_fev]]+Table25[[#This Row],[Sept_fev]]+Table25[[#This Row],[Oct_fev]]+Table25[[#This Row],[Nov_fev]]+Table25[[#This Row],[Dec_fev]])</f>
        <v>0</v>
      </c>
      <c r="AQ42" s="4">
        <f>SUM(Table25[[#This Row],[Jan_cases]]+Table25[[#This Row],[Feb_cases]]+Table25[[#This Row],[Mar_cases]]+Table25[[#This Row],[Apr_cases]]+Table25[[#This Row],[May_cases]]+Table25[[#This Row],[Jun_cases]]+Table25[[#This Row],[Jul_cases]]+Table25[[#This Row],[Aug_cases]]+Table25[[#This Row],[Sept_cases]]+Table25[[#This Row],[Oct_cases]]+Table25[[#This Row],[Nov_cases]]+Table25[[#This Row],[Dec_cases]])</f>
        <v>0</v>
      </c>
    </row>
    <row r="43" spans="1:43">
      <c r="A43" s="1">
        <v>37</v>
      </c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>
        <f>SUM(Table25[[#This Row],[Jan_scrn]]+Table25[[#This Row],[Feb_scrn]]+Table25[[#This Row],[Mar_scrn]]+Table25[[#This Row],[Apr_scrn]]+Table25[[#This Row],[May_scrn]]+Table25[[#This Row],[Jun_scrn]]+Table25[[#This Row],[Jul_scrn]]+Table25[[#This Row],[Aug_scrn]]+Table25[[#This Row],[Sept_scrn]]+Table25[[#This Row],[Oct_scrn]]+Table25[[#This Row],[Nov_scrn]]+Table25[[#This Row],[Dec_scrn]])</f>
        <v>0</v>
      </c>
      <c r="AP43" s="1">
        <f>SUM(Table25[[#This Row],[Jan_fev]]+Table25[[#This Row],[Feb_fev]]+Table25[[#This Row],[Mar_fev]]+Table25[[#This Row],[Apr_fev]]+Table25[[#This Row],[May_fev]]+Table25[[#This Row],[Jun_fev]]+Table25[[#This Row],[Jul_fev]]+Table25[[#This Row],[Aug_fev]]+Table25[[#This Row],[Sept_fev]]+Table25[[#This Row],[Oct_fev]]+Table25[[#This Row],[Nov_fev]]+Table25[[#This Row],[Dec_fev]])</f>
        <v>0</v>
      </c>
      <c r="AQ43" s="1">
        <f>SUM(Table25[[#This Row],[Jan_cases]]+Table25[[#This Row],[Feb_cases]]+Table25[[#This Row],[Mar_cases]]+Table25[[#This Row],[Apr_cases]]+Table25[[#This Row],[May_cases]]+Table25[[#This Row],[Jun_cases]]+Table25[[#This Row],[Jul_cases]]+Table25[[#This Row],[Aug_cases]]+Table25[[#This Row],[Sept_cases]]+Table25[[#This Row],[Oct_cases]]+Table25[[#This Row],[Nov_cases]]+Table25[[#This Row],[Dec_cases]])</f>
        <v>0</v>
      </c>
    </row>
    <row r="44" spans="1:43" s="6" customFormat="1">
      <c r="A44" s="4">
        <v>38</v>
      </c>
      <c r="B44" s="4"/>
      <c r="C44" s="5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>
        <f>SUM(Table25[[#This Row],[Jan_scrn]]+Table25[[#This Row],[Feb_scrn]]+Table25[[#This Row],[Mar_scrn]]+Table25[[#This Row],[Apr_scrn]]+Table25[[#This Row],[May_scrn]]+Table25[[#This Row],[Jun_scrn]]+Table25[[#This Row],[Jul_scrn]]+Table25[[#This Row],[Aug_scrn]]+Table25[[#This Row],[Sept_scrn]]+Table25[[#This Row],[Oct_scrn]]+Table25[[#This Row],[Nov_scrn]]+Table25[[#This Row],[Dec_scrn]])</f>
        <v>0</v>
      </c>
      <c r="AP44" s="4">
        <f>SUM(Table25[[#This Row],[Jan_fev]]+Table25[[#This Row],[Feb_fev]]+Table25[[#This Row],[Mar_fev]]+Table25[[#This Row],[Apr_fev]]+Table25[[#This Row],[May_fev]]+Table25[[#This Row],[Jun_fev]]+Table25[[#This Row],[Jul_fev]]+Table25[[#This Row],[Aug_fev]]+Table25[[#This Row],[Sept_fev]]+Table25[[#This Row],[Oct_fev]]+Table25[[#This Row],[Nov_fev]]+Table25[[#This Row],[Dec_fev]])</f>
        <v>0</v>
      </c>
      <c r="AQ44" s="4">
        <f>SUM(Table25[[#This Row],[Jan_cases]]+Table25[[#This Row],[Feb_cases]]+Table25[[#This Row],[Mar_cases]]+Table25[[#This Row],[Apr_cases]]+Table25[[#This Row],[May_cases]]+Table25[[#This Row],[Jun_cases]]+Table25[[#This Row],[Jul_cases]]+Table25[[#This Row],[Aug_cases]]+Table25[[#This Row],[Sept_cases]]+Table25[[#This Row],[Oct_cases]]+Table25[[#This Row],[Nov_cases]]+Table25[[#This Row],[Dec_cases]])</f>
        <v>0</v>
      </c>
    </row>
    <row r="45" spans="1:43">
      <c r="A45" s="1">
        <v>39</v>
      </c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>
        <f>SUM(Table25[[#This Row],[Jan_scrn]]+Table25[[#This Row],[Feb_scrn]]+Table25[[#This Row],[Mar_scrn]]+Table25[[#This Row],[Apr_scrn]]+Table25[[#This Row],[May_scrn]]+Table25[[#This Row],[Jun_scrn]]+Table25[[#This Row],[Jul_scrn]]+Table25[[#This Row],[Aug_scrn]]+Table25[[#This Row],[Sept_scrn]]+Table25[[#This Row],[Oct_scrn]]+Table25[[#This Row],[Nov_scrn]]+Table25[[#This Row],[Dec_scrn]])</f>
        <v>0</v>
      </c>
      <c r="AP45" s="1">
        <f>SUM(Table25[[#This Row],[Jan_fev]]+Table25[[#This Row],[Feb_fev]]+Table25[[#This Row],[Mar_fev]]+Table25[[#This Row],[Apr_fev]]+Table25[[#This Row],[May_fev]]+Table25[[#This Row],[Jun_fev]]+Table25[[#This Row],[Jul_fev]]+Table25[[#This Row],[Aug_fev]]+Table25[[#This Row],[Sept_fev]]+Table25[[#This Row],[Oct_fev]]+Table25[[#This Row],[Nov_fev]]+Table25[[#This Row],[Dec_fev]])</f>
        <v>0</v>
      </c>
      <c r="AQ45" s="1">
        <f>SUM(Table25[[#This Row],[Jan_cases]]+Table25[[#This Row],[Feb_cases]]+Table25[[#This Row],[Mar_cases]]+Table25[[#This Row],[Apr_cases]]+Table25[[#This Row],[May_cases]]+Table25[[#This Row],[Jun_cases]]+Table25[[#This Row],[Jul_cases]]+Table25[[#This Row],[Aug_cases]]+Table25[[#This Row],[Sept_cases]]+Table25[[#This Row],[Oct_cases]]+Table25[[#This Row],[Nov_cases]]+Table25[[#This Row],[Dec_cases]])</f>
        <v>0</v>
      </c>
    </row>
  </sheetData>
  <mergeCells count="3">
    <mergeCell ref="B2:C2"/>
    <mergeCell ref="B3:C3"/>
    <mergeCell ref="B4:C4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62"/>
  <sheetViews>
    <sheetView view="pageBreakPreview" topLeftCell="J1" zoomScale="82" zoomScaleNormal="78" zoomScaleSheetLayoutView="82" workbookViewId="0">
      <selection activeCell="AA56" sqref="AA56"/>
    </sheetView>
  </sheetViews>
  <sheetFormatPr defaultColWidth="10" defaultRowHeight="15.6"/>
  <cols>
    <col min="1" max="1" width="3.7109375" style="39" customWidth="1"/>
    <col min="2" max="2" width="12" style="39" bestFit="1" customWidth="1"/>
    <col min="3" max="3" width="11" style="39" bestFit="1" customWidth="1"/>
    <col min="4" max="4" width="7" style="39" customWidth="1"/>
    <col min="5" max="5" width="5.42578125" style="39" customWidth="1"/>
    <col min="6" max="6" width="10" style="39"/>
    <col min="7" max="7" width="8.140625" style="39" customWidth="1"/>
    <col min="8" max="9" width="10" style="39"/>
    <col min="10" max="10" width="13.85546875" style="39" customWidth="1"/>
    <col min="11" max="14" width="10" style="39"/>
    <col min="15" max="15" width="19.7109375" style="39" customWidth="1"/>
    <col min="16" max="16" width="10" style="39"/>
    <col min="17" max="17" width="5.42578125" style="39" customWidth="1"/>
    <col min="18" max="18" width="7.28515625" style="39" customWidth="1"/>
    <col min="19" max="19" width="10" style="39"/>
    <col min="20" max="20" width="6.5703125" style="39" customWidth="1"/>
    <col min="21" max="22" width="10" style="39"/>
    <col min="23" max="23" width="6.7109375" style="39" customWidth="1"/>
    <col min="24" max="24" width="10" style="39"/>
    <col min="25" max="25" width="8.42578125" style="39" customWidth="1"/>
    <col min="26" max="26" width="10" style="39"/>
    <col min="27" max="27" width="12.42578125" style="39" bestFit="1" customWidth="1"/>
    <col min="28" max="28" width="12.140625" style="39" bestFit="1" customWidth="1"/>
    <col min="29" max="31" width="10" style="39"/>
    <col min="32" max="32" width="12" style="39" bestFit="1" customWidth="1"/>
    <col min="33" max="33" width="11.28515625" style="39" customWidth="1"/>
    <col min="34" max="37" width="10" style="39"/>
    <col min="38" max="38" width="29.7109375" style="39" customWidth="1"/>
    <col min="39" max="16384" width="10" style="39"/>
  </cols>
  <sheetData>
    <row r="1" spans="1:38" s="60" customFormat="1" ht="30.6" customHeight="1">
      <c r="A1" s="154" t="s">
        <v>213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3" t="s">
        <v>214</v>
      </c>
      <c r="AI1" s="153"/>
      <c r="AJ1" s="153"/>
      <c r="AK1" s="153"/>
      <c r="AL1" s="153"/>
    </row>
    <row r="2" spans="1:38">
      <c r="A2" s="59" t="s">
        <v>17</v>
      </c>
      <c r="B2" s="53" t="s">
        <v>112</v>
      </c>
      <c r="C2" s="58" t="s">
        <v>114</v>
      </c>
      <c r="D2" s="57" t="s">
        <v>116</v>
      </c>
      <c r="E2" s="57" t="s">
        <v>118</v>
      </c>
      <c r="F2" s="53" t="s">
        <v>164</v>
      </c>
      <c r="G2" s="53" t="s">
        <v>165</v>
      </c>
      <c r="H2" s="53" t="s">
        <v>169</v>
      </c>
      <c r="I2" s="53" t="s">
        <v>171</v>
      </c>
      <c r="J2" s="53" t="s">
        <v>215</v>
      </c>
      <c r="K2" s="56" t="s">
        <v>20</v>
      </c>
      <c r="L2" s="55" t="s">
        <v>127</v>
      </c>
      <c r="M2" s="53" t="s">
        <v>131</v>
      </c>
      <c r="N2" s="53" t="s">
        <v>135</v>
      </c>
      <c r="O2" s="53" t="s">
        <v>143</v>
      </c>
      <c r="P2" s="53" t="s">
        <v>149</v>
      </c>
      <c r="Q2" s="54" t="s">
        <v>151</v>
      </c>
      <c r="R2" s="53" t="s">
        <v>153</v>
      </c>
      <c r="S2" s="53" t="s">
        <v>155</v>
      </c>
      <c r="T2" s="53" t="s">
        <v>157</v>
      </c>
      <c r="U2" s="53" t="s">
        <v>167</v>
      </c>
      <c r="V2" s="53" t="s">
        <v>175</v>
      </c>
      <c r="W2" s="53" t="s">
        <v>182</v>
      </c>
      <c r="X2" s="53" t="s">
        <v>186</v>
      </c>
      <c r="Y2" s="53" t="s">
        <v>189</v>
      </c>
      <c r="Z2" s="53" t="s">
        <v>191</v>
      </c>
      <c r="AA2" s="53" t="s">
        <v>193</v>
      </c>
      <c r="AB2" s="53" t="s">
        <v>195</v>
      </c>
      <c r="AC2" s="52" t="s">
        <v>197</v>
      </c>
      <c r="AD2" s="52" t="s">
        <v>199</v>
      </c>
      <c r="AE2" s="52" t="s">
        <v>201</v>
      </c>
      <c r="AF2" s="52" t="s">
        <v>203</v>
      </c>
      <c r="AG2" s="52" t="s">
        <v>205</v>
      </c>
      <c r="AH2" s="52" t="s">
        <v>159</v>
      </c>
      <c r="AI2" s="52" t="s">
        <v>161</v>
      </c>
      <c r="AJ2" s="52" t="s">
        <v>176</v>
      </c>
      <c r="AK2" s="52" t="s">
        <v>179</v>
      </c>
      <c r="AL2" s="52" t="s">
        <v>178</v>
      </c>
    </row>
    <row r="3" spans="1:38">
      <c r="A3" s="50">
        <v>1</v>
      </c>
      <c r="B3" s="41">
        <v>42194</v>
      </c>
      <c r="C3" s="42">
        <v>2015</v>
      </c>
      <c r="D3" s="42">
        <v>23</v>
      </c>
      <c r="E3" s="42" t="s">
        <v>123</v>
      </c>
      <c r="F3" s="43" t="s">
        <v>216</v>
      </c>
      <c r="G3" s="43" t="s">
        <v>217</v>
      </c>
      <c r="H3" s="43" t="s">
        <v>218</v>
      </c>
      <c r="I3" s="43" t="s">
        <v>219</v>
      </c>
      <c r="J3" s="43" t="s">
        <v>220</v>
      </c>
      <c r="K3" s="51"/>
      <c r="L3" s="43">
        <v>1</v>
      </c>
      <c r="M3" s="43">
        <v>0</v>
      </c>
      <c r="N3" s="43" t="s">
        <v>137</v>
      </c>
      <c r="O3" s="43" t="s">
        <v>145</v>
      </c>
      <c r="P3" s="43">
        <v>0</v>
      </c>
      <c r="Q3" s="42">
        <v>0</v>
      </c>
      <c r="R3" s="43">
        <v>0</v>
      </c>
      <c r="S3" s="43">
        <v>0</v>
      </c>
      <c r="T3" s="43">
        <v>0</v>
      </c>
      <c r="U3" s="43">
        <f t="shared" ref="U3:U34" si="0">IF(G3="A", 10000, IF(G3="B",20000,IF(G3="C",30000,IF(G3="D",40000,IF(G3="E",50000,IF(G3="F",60000))))))</f>
        <v>30000</v>
      </c>
      <c r="V3" s="43" t="s">
        <v>221</v>
      </c>
      <c r="W3" s="43">
        <v>0</v>
      </c>
      <c r="X3" s="43">
        <v>0</v>
      </c>
      <c r="Y3" s="43">
        <v>0</v>
      </c>
      <c r="Z3" s="43" t="s">
        <v>222</v>
      </c>
      <c r="AA3" s="43">
        <v>0</v>
      </c>
      <c r="AB3" s="43">
        <v>0</v>
      </c>
      <c r="AC3" s="43">
        <v>0</v>
      </c>
      <c r="AD3" s="43">
        <v>0</v>
      </c>
      <c r="AE3" s="43">
        <v>0</v>
      </c>
      <c r="AF3" s="43">
        <v>0</v>
      </c>
      <c r="AG3" s="43" t="s">
        <v>223</v>
      </c>
      <c r="AH3" s="40"/>
      <c r="AI3" s="40"/>
      <c r="AJ3" s="40"/>
      <c r="AK3" s="40"/>
      <c r="AL3" s="40"/>
    </row>
    <row r="4" spans="1:38">
      <c r="A4" s="50">
        <v>2</v>
      </c>
      <c r="B4" s="41">
        <f t="shared" ref="B4:B42" si="1">B3+2</f>
        <v>42196</v>
      </c>
      <c r="C4" s="42">
        <v>2015</v>
      </c>
      <c r="D4" s="42">
        <v>12</v>
      </c>
      <c r="E4" s="42" t="s">
        <v>123</v>
      </c>
      <c r="F4" s="43" t="s">
        <v>224</v>
      </c>
      <c r="G4" s="43" t="s">
        <v>225</v>
      </c>
      <c r="H4" s="43" t="s">
        <v>226</v>
      </c>
      <c r="I4" s="43" t="s">
        <v>227</v>
      </c>
      <c r="J4" s="43" t="s">
        <v>228</v>
      </c>
      <c r="K4" s="51"/>
      <c r="L4" s="43">
        <v>1</v>
      </c>
      <c r="M4" s="43">
        <v>0</v>
      </c>
      <c r="N4" s="43" t="s">
        <v>137</v>
      </c>
      <c r="O4" s="43" t="s">
        <v>145</v>
      </c>
      <c r="P4" s="43">
        <v>0</v>
      </c>
      <c r="Q4" s="42">
        <v>0</v>
      </c>
      <c r="R4" s="43">
        <v>0</v>
      </c>
      <c r="S4" s="43">
        <v>0</v>
      </c>
      <c r="T4" s="43">
        <v>0</v>
      </c>
      <c r="U4" s="43">
        <f t="shared" si="0"/>
        <v>20000</v>
      </c>
      <c r="V4" s="43" t="s">
        <v>229</v>
      </c>
      <c r="W4" s="43">
        <v>0</v>
      </c>
      <c r="X4" s="43">
        <v>0</v>
      </c>
      <c r="Y4" s="43">
        <v>1</v>
      </c>
      <c r="Z4" s="43" t="s">
        <v>230</v>
      </c>
      <c r="AA4" s="41">
        <v>42177</v>
      </c>
      <c r="AB4" s="41">
        <v>42185</v>
      </c>
      <c r="AC4" s="43">
        <v>0</v>
      </c>
      <c r="AD4" s="43">
        <v>0</v>
      </c>
      <c r="AE4" s="43">
        <v>0</v>
      </c>
      <c r="AF4" s="43">
        <v>0</v>
      </c>
      <c r="AG4" s="43" t="s">
        <v>231</v>
      </c>
      <c r="AH4" s="40"/>
      <c r="AI4" s="40"/>
      <c r="AJ4" s="40"/>
      <c r="AK4" s="40"/>
      <c r="AL4" s="40"/>
    </row>
    <row r="5" spans="1:38">
      <c r="A5" s="50">
        <v>3</v>
      </c>
      <c r="B5" s="41">
        <f t="shared" si="1"/>
        <v>42198</v>
      </c>
      <c r="C5" s="42">
        <v>2015</v>
      </c>
      <c r="D5" s="42">
        <v>49</v>
      </c>
      <c r="E5" s="42" t="s">
        <v>121</v>
      </c>
      <c r="F5" s="43" t="s">
        <v>216</v>
      </c>
      <c r="G5" s="43" t="s">
        <v>217</v>
      </c>
      <c r="H5" s="43" t="s">
        <v>232</v>
      </c>
      <c r="I5" s="43" t="s">
        <v>233</v>
      </c>
      <c r="J5" s="43" t="s">
        <v>234</v>
      </c>
      <c r="K5" s="51"/>
      <c r="L5" s="43">
        <v>1</v>
      </c>
      <c r="M5" s="43">
        <v>0</v>
      </c>
      <c r="N5" s="43" t="s">
        <v>139</v>
      </c>
      <c r="O5" s="43" t="s">
        <v>145</v>
      </c>
      <c r="P5" s="43">
        <v>0</v>
      </c>
      <c r="Q5" s="42">
        <v>0</v>
      </c>
      <c r="R5" s="43">
        <v>0</v>
      </c>
      <c r="S5" s="43">
        <v>0</v>
      </c>
      <c r="T5" s="43">
        <v>0</v>
      </c>
      <c r="U5" s="43">
        <f t="shared" si="0"/>
        <v>30000</v>
      </c>
      <c r="V5" s="43" t="s">
        <v>221</v>
      </c>
      <c r="W5" s="43">
        <v>0</v>
      </c>
      <c r="X5" s="43">
        <v>0</v>
      </c>
      <c r="Y5" s="43">
        <v>0</v>
      </c>
      <c r="Z5" s="43" t="s">
        <v>222</v>
      </c>
      <c r="AA5" s="43">
        <v>0</v>
      </c>
      <c r="AB5" s="43">
        <v>0</v>
      </c>
      <c r="AC5" s="43">
        <v>0</v>
      </c>
      <c r="AD5" s="43">
        <v>0</v>
      </c>
      <c r="AE5" s="43">
        <v>0</v>
      </c>
      <c r="AF5" s="43">
        <v>0</v>
      </c>
      <c r="AG5" s="43" t="s">
        <v>235</v>
      </c>
      <c r="AH5" s="40"/>
      <c r="AI5" s="40"/>
      <c r="AJ5" s="40"/>
      <c r="AK5" s="40"/>
      <c r="AL5" s="40"/>
    </row>
    <row r="6" spans="1:38">
      <c r="A6" s="50">
        <v>4</v>
      </c>
      <c r="B6" s="41">
        <f t="shared" si="1"/>
        <v>42200</v>
      </c>
      <c r="C6" s="42">
        <v>2015</v>
      </c>
      <c r="D6" s="42">
        <v>38</v>
      </c>
      <c r="E6" s="42" t="s">
        <v>123</v>
      </c>
      <c r="F6" s="43" t="s">
        <v>216</v>
      </c>
      <c r="G6" s="43" t="s">
        <v>236</v>
      </c>
      <c r="H6" s="43" t="s">
        <v>237</v>
      </c>
      <c r="I6" s="43" t="s">
        <v>238</v>
      </c>
      <c r="J6" s="43" t="s">
        <v>239</v>
      </c>
      <c r="K6" s="51"/>
      <c r="L6" s="43">
        <v>1</v>
      </c>
      <c r="M6" s="43">
        <v>0</v>
      </c>
      <c r="N6" s="43" t="s">
        <v>137</v>
      </c>
      <c r="O6" s="43" t="s">
        <v>145</v>
      </c>
      <c r="P6" s="43">
        <v>0</v>
      </c>
      <c r="Q6" s="42">
        <v>0</v>
      </c>
      <c r="R6" s="43">
        <v>0</v>
      </c>
      <c r="S6" s="43">
        <v>0</v>
      </c>
      <c r="T6" s="43">
        <v>0</v>
      </c>
      <c r="U6" s="43">
        <f t="shared" si="0"/>
        <v>40000</v>
      </c>
      <c r="V6" s="43" t="s">
        <v>240</v>
      </c>
      <c r="W6" s="43">
        <v>0</v>
      </c>
      <c r="X6" s="43">
        <v>0</v>
      </c>
      <c r="Y6" s="43">
        <v>0</v>
      </c>
      <c r="Z6" s="43" t="s">
        <v>241</v>
      </c>
      <c r="AA6" s="43">
        <v>0</v>
      </c>
      <c r="AB6" s="43">
        <v>0</v>
      </c>
      <c r="AC6" s="43">
        <v>1</v>
      </c>
      <c r="AD6" s="43">
        <v>1</v>
      </c>
      <c r="AE6" s="43">
        <v>1</v>
      </c>
      <c r="AF6" s="43">
        <v>0</v>
      </c>
      <c r="AG6" s="43" t="s">
        <v>242</v>
      </c>
      <c r="AH6" s="40"/>
      <c r="AI6" s="40"/>
      <c r="AJ6" s="40"/>
      <c r="AK6" s="40"/>
      <c r="AL6" s="40"/>
    </row>
    <row r="7" spans="1:38">
      <c r="A7" s="50">
        <v>5</v>
      </c>
      <c r="B7" s="41">
        <f t="shared" si="1"/>
        <v>42202</v>
      </c>
      <c r="C7" s="42">
        <v>2015</v>
      </c>
      <c r="D7" s="42">
        <v>7</v>
      </c>
      <c r="E7" s="42" t="s">
        <v>123</v>
      </c>
      <c r="F7" s="43" t="s">
        <v>243</v>
      </c>
      <c r="G7" s="43" t="s">
        <v>244</v>
      </c>
      <c r="H7" s="43" t="s">
        <v>245</v>
      </c>
      <c r="I7" s="43" t="s">
        <v>246</v>
      </c>
      <c r="J7" s="43" t="s">
        <v>247</v>
      </c>
      <c r="K7" s="51"/>
      <c r="L7" s="43">
        <v>1</v>
      </c>
      <c r="M7" s="43">
        <v>0</v>
      </c>
      <c r="N7" s="43" t="s">
        <v>137</v>
      </c>
      <c r="O7" s="43" t="s">
        <v>145</v>
      </c>
      <c r="P7" s="43">
        <v>0</v>
      </c>
      <c r="Q7" s="42">
        <v>0</v>
      </c>
      <c r="R7" s="43">
        <v>0</v>
      </c>
      <c r="S7" s="43">
        <v>0</v>
      </c>
      <c r="T7" s="43">
        <v>0</v>
      </c>
      <c r="U7" s="43">
        <f t="shared" si="0"/>
        <v>50000</v>
      </c>
      <c r="V7" s="43" t="s">
        <v>248</v>
      </c>
      <c r="W7" s="43">
        <v>0</v>
      </c>
      <c r="X7" s="43">
        <v>0</v>
      </c>
      <c r="Y7" s="43">
        <v>0</v>
      </c>
      <c r="Z7" s="43" t="s">
        <v>230</v>
      </c>
      <c r="AA7" s="43">
        <v>0</v>
      </c>
      <c r="AB7" s="43">
        <v>0</v>
      </c>
      <c r="AC7" s="43">
        <v>1</v>
      </c>
      <c r="AD7" s="43">
        <v>0</v>
      </c>
      <c r="AE7" s="43">
        <v>0</v>
      </c>
      <c r="AF7" s="43">
        <v>0</v>
      </c>
      <c r="AG7" s="43" t="s">
        <v>242</v>
      </c>
      <c r="AH7" s="40"/>
      <c r="AI7" s="40"/>
      <c r="AJ7" s="40"/>
      <c r="AK7" s="40"/>
      <c r="AL7" s="40"/>
    </row>
    <row r="8" spans="1:38">
      <c r="A8" s="50">
        <v>6</v>
      </c>
      <c r="B8" s="41">
        <f t="shared" si="1"/>
        <v>42204</v>
      </c>
      <c r="C8" s="42">
        <v>2015</v>
      </c>
      <c r="D8" s="42">
        <v>5</v>
      </c>
      <c r="E8" s="42" t="s">
        <v>121</v>
      </c>
      <c r="F8" s="43" t="s">
        <v>216</v>
      </c>
      <c r="G8" s="43" t="s">
        <v>217</v>
      </c>
      <c r="H8" s="43" t="s">
        <v>249</v>
      </c>
      <c r="I8" s="43" t="s">
        <v>250</v>
      </c>
      <c r="J8" s="43" t="s">
        <v>251</v>
      </c>
      <c r="K8" s="51"/>
      <c r="L8" s="43">
        <v>1</v>
      </c>
      <c r="M8" s="43">
        <v>0</v>
      </c>
      <c r="N8" s="43" t="s">
        <v>137</v>
      </c>
      <c r="O8" s="43" t="s">
        <v>146</v>
      </c>
      <c r="P8" s="43">
        <v>0</v>
      </c>
      <c r="Q8" s="42">
        <v>0</v>
      </c>
      <c r="R8" s="43">
        <v>0</v>
      </c>
      <c r="S8" s="43">
        <v>0</v>
      </c>
      <c r="T8" s="43">
        <v>0</v>
      </c>
      <c r="U8" s="43">
        <f t="shared" si="0"/>
        <v>30000</v>
      </c>
      <c r="V8" s="43" t="s">
        <v>240</v>
      </c>
      <c r="W8" s="43">
        <v>0</v>
      </c>
      <c r="X8" s="43">
        <v>0</v>
      </c>
      <c r="Y8" s="43">
        <v>0</v>
      </c>
      <c r="Z8" s="43" t="s">
        <v>252</v>
      </c>
      <c r="AA8" s="43">
        <v>0</v>
      </c>
      <c r="AB8" s="43">
        <v>0</v>
      </c>
      <c r="AC8" s="43">
        <v>1</v>
      </c>
      <c r="AD8" s="43">
        <v>0</v>
      </c>
      <c r="AE8" s="43">
        <v>1</v>
      </c>
      <c r="AF8" s="43">
        <v>1</v>
      </c>
      <c r="AG8" s="43" t="s">
        <v>253</v>
      </c>
      <c r="AH8" s="40"/>
      <c r="AI8" s="40"/>
      <c r="AJ8" s="40"/>
      <c r="AK8" s="40"/>
      <c r="AL8" s="40"/>
    </row>
    <row r="9" spans="1:38">
      <c r="A9" s="50">
        <v>7</v>
      </c>
      <c r="B9" s="41">
        <f t="shared" si="1"/>
        <v>42206</v>
      </c>
      <c r="C9" s="42">
        <v>2015</v>
      </c>
      <c r="D9" s="42">
        <v>53</v>
      </c>
      <c r="E9" s="42" t="s">
        <v>123</v>
      </c>
      <c r="F9" s="43" t="s">
        <v>216</v>
      </c>
      <c r="G9" s="43" t="s">
        <v>217</v>
      </c>
      <c r="H9" s="43" t="s">
        <v>232</v>
      </c>
      <c r="I9" s="43" t="s">
        <v>254</v>
      </c>
      <c r="J9" s="43" t="s">
        <v>255</v>
      </c>
      <c r="K9" s="51"/>
      <c r="L9" s="43">
        <v>1</v>
      </c>
      <c r="M9" s="43">
        <v>1</v>
      </c>
      <c r="N9" s="43" t="s">
        <v>139</v>
      </c>
      <c r="O9" s="43" t="s">
        <v>145</v>
      </c>
      <c r="P9" s="43">
        <v>1</v>
      </c>
      <c r="Q9" s="42">
        <v>1</v>
      </c>
      <c r="R9" s="43">
        <v>1</v>
      </c>
      <c r="S9" s="43">
        <v>1</v>
      </c>
      <c r="T9" s="43">
        <v>1</v>
      </c>
      <c r="U9" s="43">
        <f t="shared" si="0"/>
        <v>30000</v>
      </c>
      <c r="V9" s="43" t="s">
        <v>221</v>
      </c>
      <c r="W9" s="43">
        <v>1</v>
      </c>
      <c r="X9" s="43">
        <v>0</v>
      </c>
      <c r="Y9" s="43">
        <v>0</v>
      </c>
      <c r="Z9" s="43" t="s">
        <v>222</v>
      </c>
      <c r="AA9" s="43">
        <v>0</v>
      </c>
      <c r="AB9" s="43">
        <v>0</v>
      </c>
      <c r="AC9" s="43">
        <v>0</v>
      </c>
      <c r="AD9" s="43">
        <v>0</v>
      </c>
      <c r="AE9" s="43">
        <v>0</v>
      </c>
      <c r="AF9" s="43">
        <v>0</v>
      </c>
      <c r="AG9" s="43" t="s">
        <v>256</v>
      </c>
      <c r="AH9" s="40"/>
      <c r="AI9" s="40"/>
      <c r="AJ9" s="40"/>
      <c r="AK9" s="40"/>
      <c r="AL9" s="40"/>
    </row>
    <row r="10" spans="1:38">
      <c r="A10" s="50">
        <v>8</v>
      </c>
      <c r="B10" s="41">
        <f t="shared" si="1"/>
        <v>42208</v>
      </c>
      <c r="C10" s="42">
        <v>2015</v>
      </c>
      <c r="D10" s="42">
        <v>16</v>
      </c>
      <c r="E10" s="42" t="s">
        <v>121</v>
      </c>
      <c r="F10" s="43" t="s">
        <v>224</v>
      </c>
      <c r="G10" s="43" t="s">
        <v>225</v>
      </c>
      <c r="H10" s="43" t="s">
        <v>257</v>
      </c>
      <c r="I10" s="43" t="s">
        <v>258</v>
      </c>
      <c r="J10" s="43" t="s">
        <v>259</v>
      </c>
      <c r="K10" s="51"/>
      <c r="L10" s="43">
        <v>1</v>
      </c>
      <c r="M10" s="43">
        <v>0</v>
      </c>
      <c r="N10" s="43" t="s">
        <v>137</v>
      </c>
      <c r="O10" s="43" t="s">
        <v>145</v>
      </c>
      <c r="P10" s="43">
        <v>0</v>
      </c>
      <c r="Q10" s="42">
        <v>0</v>
      </c>
      <c r="R10" s="43">
        <v>0</v>
      </c>
      <c r="S10" s="43">
        <v>0</v>
      </c>
      <c r="T10" s="43">
        <v>0</v>
      </c>
      <c r="U10" s="43">
        <f t="shared" si="0"/>
        <v>20000</v>
      </c>
      <c r="V10" s="43" t="s">
        <v>240</v>
      </c>
      <c r="W10" s="43">
        <v>0</v>
      </c>
      <c r="X10" s="43">
        <v>0</v>
      </c>
      <c r="Y10" s="43">
        <v>0</v>
      </c>
      <c r="Z10" s="43" t="s">
        <v>252</v>
      </c>
      <c r="AA10" s="43">
        <v>0</v>
      </c>
      <c r="AB10" s="43">
        <v>0</v>
      </c>
      <c r="AC10" s="43">
        <v>1</v>
      </c>
      <c r="AD10" s="43">
        <v>1</v>
      </c>
      <c r="AE10" s="43">
        <v>0</v>
      </c>
      <c r="AF10" s="43">
        <v>1</v>
      </c>
      <c r="AG10" s="43" t="s">
        <v>260</v>
      </c>
      <c r="AH10" s="40"/>
      <c r="AI10" s="40"/>
      <c r="AJ10" s="40"/>
      <c r="AK10" s="40"/>
      <c r="AL10" s="40"/>
    </row>
    <row r="11" spans="1:38">
      <c r="A11" s="50">
        <v>9</v>
      </c>
      <c r="B11" s="41">
        <f t="shared" si="1"/>
        <v>42210</v>
      </c>
      <c r="C11" s="42">
        <v>2015</v>
      </c>
      <c r="D11" s="42">
        <v>7</v>
      </c>
      <c r="E11" s="42" t="s">
        <v>121</v>
      </c>
      <c r="F11" s="43" t="s">
        <v>224</v>
      </c>
      <c r="G11" s="43" t="s">
        <v>261</v>
      </c>
      <c r="H11" s="43" t="s">
        <v>262</v>
      </c>
      <c r="I11" s="43" t="s">
        <v>263</v>
      </c>
      <c r="J11" s="43" t="s">
        <v>264</v>
      </c>
      <c r="K11" s="51"/>
      <c r="L11" s="43">
        <v>1</v>
      </c>
      <c r="M11" s="43">
        <v>0</v>
      </c>
      <c r="N11" s="43" t="s">
        <v>137</v>
      </c>
      <c r="O11" s="43" t="s">
        <v>145</v>
      </c>
      <c r="P11" s="43">
        <v>0</v>
      </c>
      <c r="Q11" s="42">
        <v>0</v>
      </c>
      <c r="R11" s="43">
        <v>0</v>
      </c>
      <c r="S11" s="43">
        <v>0</v>
      </c>
      <c r="T11" s="43">
        <v>0</v>
      </c>
      <c r="U11" s="43">
        <f t="shared" si="0"/>
        <v>10000</v>
      </c>
      <c r="V11" s="43" t="s">
        <v>221</v>
      </c>
      <c r="W11" s="43">
        <v>0</v>
      </c>
      <c r="X11" s="43">
        <v>0</v>
      </c>
      <c r="Y11" s="43">
        <v>0</v>
      </c>
      <c r="Z11" s="43" t="s">
        <v>222</v>
      </c>
      <c r="AA11" s="43">
        <v>0</v>
      </c>
      <c r="AB11" s="43">
        <v>0</v>
      </c>
      <c r="AC11" s="43">
        <v>0</v>
      </c>
      <c r="AD11" s="43">
        <v>0</v>
      </c>
      <c r="AE11" s="43">
        <v>0</v>
      </c>
      <c r="AF11" s="43">
        <v>0</v>
      </c>
      <c r="AG11" s="43" t="s">
        <v>231</v>
      </c>
      <c r="AH11" s="40"/>
      <c r="AI11" s="40"/>
      <c r="AJ11" s="40"/>
      <c r="AK11" s="40"/>
      <c r="AL11" s="40"/>
    </row>
    <row r="12" spans="1:38">
      <c r="A12" s="50">
        <v>10</v>
      </c>
      <c r="B12" s="41">
        <f t="shared" si="1"/>
        <v>42212</v>
      </c>
      <c r="C12" s="42">
        <v>2015</v>
      </c>
      <c r="D12" s="42">
        <v>8</v>
      </c>
      <c r="E12" s="42" t="s">
        <v>123</v>
      </c>
      <c r="F12" s="43" t="s">
        <v>224</v>
      </c>
      <c r="G12" s="43" t="s">
        <v>261</v>
      </c>
      <c r="H12" s="43" t="s">
        <v>262</v>
      </c>
      <c r="I12" s="43" t="s">
        <v>265</v>
      </c>
      <c r="J12" s="43" t="s">
        <v>266</v>
      </c>
      <c r="K12" s="51"/>
      <c r="L12" s="43">
        <v>1</v>
      </c>
      <c r="M12" s="43">
        <v>0</v>
      </c>
      <c r="N12" s="43" t="s">
        <v>137</v>
      </c>
      <c r="O12" s="43" t="s">
        <v>145</v>
      </c>
      <c r="P12" s="43">
        <v>0</v>
      </c>
      <c r="Q12" s="42">
        <v>0</v>
      </c>
      <c r="R12" s="43">
        <v>0</v>
      </c>
      <c r="S12" s="43">
        <v>0</v>
      </c>
      <c r="T12" s="43">
        <v>0</v>
      </c>
      <c r="U12" s="43">
        <f t="shared" si="0"/>
        <v>10000</v>
      </c>
      <c r="V12" s="43" t="s">
        <v>221</v>
      </c>
      <c r="W12" s="43">
        <v>0</v>
      </c>
      <c r="X12" s="43">
        <v>1</v>
      </c>
      <c r="Y12" s="43">
        <v>0</v>
      </c>
      <c r="Z12" s="43" t="s">
        <v>230</v>
      </c>
      <c r="AA12" s="43">
        <v>0</v>
      </c>
      <c r="AB12" s="43">
        <v>0</v>
      </c>
      <c r="AC12" s="43">
        <v>1</v>
      </c>
      <c r="AD12" s="43">
        <v>0</v>
      </c>
      <c r="AE12" s="43">
        <v>1</v>
      </c>
      <c r="AF12" s="43">
        <v>0</v>
      </c>
      <c r="AG12" s="43" t="s">
        <v>267</v>
      </c>
      <c r="AH12" s="40"/>
      <c r="AI12" s="40"/>
      <c r="AJ12" s="40"/>
      <c r="AK12" s="40"/>
      <c r="AL12" s="40"/>
    </row>
    <row r="13" spans="1:38">
      <c r="A13" s="50">
        <v>11</v>
      </c>
      <c r="B13" s="41">
        <f t="shared" si="1"/>
        <v>42214</v>
      </c>
      <c r="C13" s="42">
        <v>2015</v>
      </c>
      <c r="D13" s="42">
        <v>3</v>
      </c>
      <c r="E13" s="42" t="s">
        <v>123</v>
      </c>
      <c r="F13" s="43" t="s">
        <v>216</v>
      </c>
      <c r="G13" s="43" t="s">
        <v>236</v>
      </c>
      <c r="H13" s="43" t="s">
        <v>268</v>
      </c>
      <c r="I13" s="43" t="s">
        <v>269</v>
      </c>
      <c r="J13" s="43" t="s">
        <v>270</v>
      </c>
      <c r="K13" s="51"/>
      <c r="L13" s="43">
        <v>1</v>
      </c>
      <c r="M13" s="43">
        <v>0</v>
      </c>
      <c r="N13" s="43" t="s">
        <v>139</v>
      </c>
      <c r="O13" s="43" t="s">
        <v>145</v>
      </c>
      <c r="P13" s="43">
        <v>0</v>
      </c>
      <c r="Q13" s="42">
        <v>0</v>
      </c>
      <c r="R13" s="43">
        <v>0</v>
      </c>
      <c r="S13" s="43">
        <v>0</v>
      </c>
      <c r="T13" s="43">
        <v>0</v>
      </c>
      <c r="U13" s="43">
        <f t="shared" si="0"/>
        <v>40000</v>
      </c>
      <c r="V13" s="43" t="s">
        <v>221</v>
      </c>
      <c r="W13" s="43">
        <v>0</v>
      </c>
      <c r="X13" s="43">
        <v>0</v>
      </c>
      <c r="Y13" s="43">
        <v>0</v>
      </c>
      <c r="Z13" s="43" t="s">
        <v>241</v>
      </c>
      <c r="AA13" s="43">
        <v>0</v>
      </c>
      <c r="AB13" s="43">
        <v>0</v>
      </c>
      <c r="AC13" s="43">
        <v>0</v>
      </c>
      <c r="AD13" s="43">
        <v>0</v>
      </c>
      <c r="AE13" s="43">
        <v>0</v>
      </c>
      <c r="AF13" s="43">
        <v>0</v>
      </c>
      <c r="AG13" s="43" t="s">
        <v>271</v>
      </c>
      <c r="AH13" s="40"/>
      <c r="AI13" s="40"/>
      <c r="AJ13" s="40"/>
      <c r="AK13" s="40"/>
      <c r="AL13" s="40"/>
    </row>
    <row r="14" spans="1:38">
      <c r="A14" s="50">
        <v>12</v>
      </c>
      <c r="B14" s="41">
        <f t="shared" si="1"/>
        <v>42216</v>
      </c>
      <c r="C14" s="42">
        <v>2015</v>
      </c>
      <c r="D14" s="42">
        <v>41</v>
      </c>
      <c r="E14" s="42" t="s">
        <v>121</v>
      </c>
      <c r="F14" s="43" t="s">
        <v>216</v>
      </c>
      <c r="G14" s="43" t="s">
        <v>217</v>
      </c>
      <c r="H14" s="43" t="s">
        <v>232</v>
      </c>
      <c r="I14" s="43" t="s">
        <v>233</v>
      </c>
      <c r="J14" s="43" t="s">
        <v>272</v>
      </c>
      <c r="K14" s="51"/>
      <c r="L14" s="43">
        <v>1</v>
      </c>
      <c r="M14" s="43">
        <v>0</v>
      </c>
      <c r="N14" s="43" t="s">
        <v>139</v>
      </c>
      <c r="O14" s="43" t="s">
        <v>145</v>
      </c>
      <c r="P14" s="43">
        <v>0</v>
      </c>
      <c r="Q14" s="42">
        <v>0</v>
      </c>
      <c r="R14" s="43">
        <v>0</v>
      </c>
      <c r="S14" s="43">
        <v>0</v>
      </c>
      <c r="T14" s="43">
        <v>0</v>
      </c>
      <c r="U14" s="43">
        <f t="shared" si="0"/>
        <v>30000</v>
      </c>
      <c r="V14" s="43" t="s">
        <v>240</v>
      </c>
      <c r="W14" s="43">
        <v>0</v>
      </c>
      <c r="X14" s="43">
        <v>0</v>
      </c>
      <c r="Y14" s="43">
        <v>1</v>
      </c>
      <c r="Z14" s="43" t="s">
        <v>222</v>
      </c>
      <c r="AA14" s="41">
        <v>42192</v>
      </c>
      <c r="AB14" s="41">
        <v>42194</v>
      </c>
      <c r="AC14" s="43">
        <v>1</v>
      </c>
      <c r="AD14" s="43">
        <v>0</v>
      </c>
      <c r="AE14" s="43">
        <v>0</v>
      </c>
      <c r="AF14" s="43">
        <v>1</v>
      </c>
      <c r="AG14" s="43" t="s">
        <v>223</v>
      </c>
      <c r="AH14" s="40"/>
      <c r="AI14" s="40"/>
      <c r="AJ14" s="40"/>
      <c r="AK14" s="40"/>
      <c r="AL14" s="40"/>
    </row>
    <row r="15" spans="1:38">
      <c r="A15" s="50">
        <v>13</v>
      </c>
      <c r="B15" s="41">
        <f t="shared" si="1"/>
        <v>42218</v>
      </c>
      <c r="C15" s="42">
        <v>2015</v>
      </c>
      <c r="D15" s="42">
        <v>17</v>
      </c>
      <c r="E15" s="42" t="s">
        <v>123</v>
      </c>
      <c r="F15" s="43" t="s">
        <v>224</v>
      </c>
      <c r="G15" s="43" t="s">
        <v>225</v>
      </c>
      <c r="H15" s="43" t="s">
        <v>257</v>
      </c>
      <c r="I15" s="43" t="s">
        <v>258</v>
      </c>
      <c r="J15" s="43" t="s">
        <v>273</v>
      </c>
      <c r="K15" s="51"/>
      <c r="L15" s="43">
        <v>1</v>
      </c>
      <c r="M15" s="43">
        <v>1</v>
      </c>
      <c r="N15" s="43" t="s">
        <v>137</v>
      </c>
      <c r="O15" s="43" t="s">
        <v>146</v>
      </c>
      <c r="P15" s="43">
        <v>0</v>
      </c>
      <c r="Q15" s="42">
        <v>1</v>
      </c>
      <c r="R15" s="43">
        <v>1</v>
      </c>
      <c r="S15" s="43">
        <v>1</v>
      </c>
      <c r="T15" s="43">
        <v>0</v>
      </c>
      <c r="U15" s="43">
        <f t="shared" si="0"/>
        <v>20000</v>
      </c>
      <c r="V15" s="43" t="s">
        <v>240</v>
      </c>
      <c r="W15" s="43">
        <v>0</v>
      </c>
      <c r="X15" s="43">
        <v>1</v>
      </c>
      <c r="Y15" s="43">
        <v>0</v>
      </c>
      <c r="Z15" s="43" t="s">
        <v>222</v>
      </c>
      <c r="AA15" s="43">
        <v>0</v>
      </c>
      <c r="AB15" s="43">
        <v>0</v>
      </c>
      <c r="AC15" s="43">
        <v>0</v>
      </c>
      <c r="AD15" s="43">
        <v>0</v>
      </c>
      <c r="AE15" s="43">
        <v>0</v>
      </c>
      <c r="AF15" s="43">
        <v>0</v>
      </c>
      <c r="AG15" s="43" t="s">
        <v>274</v>
      </c>
      <c r="AH15" s="40"/>
      <c r="AI15" s="40"/>
      <c r="AJ15" s="40"/>
      <c r="AK15" s="40"/>
      <c r="AL15" s="40"/>
    </row>
    <row r="16" spans="1:38">
      <c r="A16" s="50">
        <v>14</v>
      </c>
      <c r="B16" s="41">
        <f t="shared" si="1"/>
        <v>42220</v>
      </c>
      <c r="C16" s="42">
        <v>2015</v>
      </c>
      <c r="D16" s="42">
        <v>9</v>
      </c>
      <c r="E16" s="42" t="s">
        <v>121</v>
      </c>
      <c r="F16" s="43" t="s">
        <v>224</v>
      </c>
      <c r="G16" s="43" t="s">
        <v>225</v>
      </c>
      <c r="H16" s="43" t="s">
        <v>226</v>
      </c>
      <c r="I16" s="43" t="s">
        <v>275</v>
      </c>
      <c r="J16" s="43" t="s">
        <v>276</v>
      </c>
      <c r="K16" s="51"/>
      <c r="L16" s="43">
        <v>1</v>
      </c>
      <c r="M16" s="43">
        <v>0</v>
      </c>
      <c r="N16" s="43" t="s">
        <v>137</v>
      </c>
      <c r="O16" s="43" t="s">
        <v>145</v>
      </c>
      <c r="P16" s="43">
        <v>0</v>
      </c>
      <c r="Q16" s="42">
        <v>0</v>
      </c>
      <c r="R16" s="43">
        <v>0</v>
      </c>
      <c r="S16" s="43">
        <v>0</v>
      </c>
      <c r="T16" s="43">
        <v>0</v>
      </c>
      <c r="U16" s="43">
        <f t="shared" si="0"/>
        <v>20000</v>
      </c>
      <c r="V16" s="43" t="s">
        <v>277</v>
      </c>
      <c r="W16" s="43">
        <v>0</v>
      </c>
      <c r="X16" s="43">
        <v>0</v>
      </c>
      <c r="Y16" s="43">
        <v>0</v>
      </c>
      <c r="Z16" s="43" t="s">
        <v>241</v>
      </c>
      <c r="AA16" s="43">
        <v>0</v>
      </c>
      <c r="AB16" s="43">
        <v>0</v>
      </c>
      <c r="AC16" s="43">
        <v>1</v>
      </c>
      <c r="AD16" s="43">
        <v>1</v>
      </c>
      <c r="AE16" s="43">
        <v>0</v>
      </c>
      <c r="AF16" s="43">
        <v>1</v>
      </c>
      <c r="AG16" s="43" t="s">
        <v>235</v>
      </c>
      <c r="AH16" s="40"/>
      <c r="AI16" s="40"/>
      <c r="AJ16" s="40"/>
      <c r="AK16" s="40"/>
      <c r="AL16" s="40"/>
    </row>
    <row r="17" spans="1:38">
      <c r="A17" s="50">
        <v>15</v>
      </c>
      <c r="B17" s="41">
        <f t="shared" si="1"/>
        <v>42222</v>
      </c>
      <c r="C17" s="42">
        <v>2015</v>
      </c>
      <c r="D17" s="42">
        <v>5</v>
      </c>
      <c r="E17" s="42" t="s">
        <v>121</v>
      </c>
      <c r="F17" s="43" t="s">
        <v>224</v>
      </c>
      <c r="G17" s="43" t="s">
        <v>261</v>
      </c>
      <c r="H17" s="43" t="s">
        <v>278</v>
      </c>
      <c r="I17" s="43" t="s">
        <v>279</v>
      </c>
      <c r="J17" s="43" t="s">
        <v>280</v>
      </c>
      <c r="K17" s="51"/>
      <c r="L17" s="43">
        <v>1</v>
      </c>
      <c r="M17" s="43">
        <v>0</v>
      </c>
      <c r="N17" s="43" t="s">
        <v>139</v>
      </c>
      <c r="O17" s="43" t="s">
        <v>146</v>
      </c>
      <c r="P17" s="43">
        <v>0</v>
      </c>
      <c r="Q17" s="42">
        <v>0</v>
      </c>
      <c r="R17" s="43">
        <v>0</v>
      </c>
      <c r="S17" s="43">
        <v>0</v>
      </c>
      <c r="T17" s="43">
        <v>0</v>
      </c>
      <c r="U17" s="43">
        <f t="shared" si="0"/>
        <v>10000</v>
      </c>
      <c r="V17" s="43" t="s">
        <v>221</v>
      </c>
      <c r="W17" s="43">
        <v>0</v>
      </c>
      <c r="X17" s="43">
        <v>0</v>
      </c>
      <c r="Y17" s="43">
        <v>0</v>
      </c>
      <c r="Z17" s="43" t="s">
        <v>230</v>
      </c>
      <c r="AA17" s="43">
        <v>0</v>
      </c>
      <c r="AB17" s="43">
        <v>0</v>
      </c>
      <c r="AC17" s="43">
        <v>0</v>
      </c>
      <c r="AD17" s="43">
        <v>0</v>
      </c>
      <c r="AE17" s="43">
        <v>0</v>
      </c>
      <c r="AF17" s="43">
        <v>0</v>
      </c>
      <c r="AG17" s="43" t="s">
        <v>231</v>
      </c>
      <c r="AH17" s="40"/>
      <c r="AI17" s="40"/>
      <c r="AJ17" s="40"/>
      <c r="AK17" s="40"/>
      <c r="AL17" s="40"/>
    </row>
    <row r="18" spans="1:38">
      <c r="A18" s="50">
        <v>16</v>
      </c>
      <c r="B18" s="41">
        <f t="shared" si="1"/>
        <v>42224</v>
      </c>
      <c r="C18" s="42">
        <v>2015</v>
      </c>
      <c r="D18" s="42">
        <v>56</v>
      </c>
      <c r="E18" s="42" t="s">
        <v>121</v>
      </c>
      <c r="F18" s="43" t="s">
        <v>216</v>
      </c>
      <c r="G18" s="43" t="s">
        <v>236</v>
      </c>
      <c r="H18" s="43" t="s">
        <v>281</v>
      </c>
      <c r="I18" s="43" t="s">
        <v>282</v>
      </c>
      <c r="J18" s="43" t="s">
        <v>283</v>
      </c>
      <c r="K18" s="51"/>
      <c r="L18" s="43">
        <v>1</v>
      </c>
      <c r="M18" s="43">
        <v>0</v>
      </c>
      <c r="N18" s="43" t="s">
        <v>137</v>
      </c>
      <c r="O18" s="43" t="s">
        <v>145</v>
      </c>
      <c r="P18" s="43">
        <v>0</v>
      </c>
      <c r="Q18" s="42">
        <v>0</v>
      </c>
      <c r="R18" s="43">
        <v>0</v>
      </c>
      <c r="S18" s="43">
        <v>0</v>
      </c>
      <c r="T18" s="43">
        <v>0</v>
      </c>
      <c r="U18" s="43">
        <f t="shared" si="0"/>
        <v>40000</v>
      </c>
      <c r="V18" s="43" t="s">
        <v>277</v>
      </c>
      <c r="W18" s="43">
        <v>0</v>
      </c>
      <c r="X18" s="43">
        <v>0</v>
      </c>
      <c r="Y18" s="43">
        <v>0</v>
      </c>
      <c r="Z18" s="43" t="s">
        <v>230</v>
      </c>
      <c r="AA18" s="43">
        <v>0</v>
      </c>
      <c r="AB18" s="43">
        <v>0</v>
      </c>
      <c r="AC18" s="43">
        <v>0</v>
      </c>
      <c r="AD18" s="43">
        <v>0</v>
      </c>
      <c r="AE18" s="43">
        <v>0</v>
      </c>
      <c r="AF18" s="43">
        <v>0</v>
      </c>
      <c r="AG18" s="43" t="s">
        <v>271</v>
      </c>
      <c r="AH18" s="40"/>
      <c r="AI18" s="40"/>
      <c r="AJ18" s="40"/>
      <c r="AK18" s="40"/>
      <c r="AL18" s="40"/>
    </row>
    <row r="19" spans="1:38">
      <c r="A19" s="50">
        <v>17</v>
      </c>
      <c r="B19" s="41">
        <f t="shared" si="1"/>
        <v>42226</v>
      </c>
      <c r="C19" s="42">
        <v>2015</v>
      </c>
      <c r="D19" s="42">
        <v>18</v>
      </c>
      <c r="E19" s="42" t="s">
        <v>123</v>
      </c>
      <c r="F19" s="43" t="s">
        <v>224</v>
      </c>
      <c r="G19" s="43" t="s">
        <v>225</v>
      </c>
      <c r="H19" s="43" t="s">
        <v>226</v>
      </c>
      <c r="I19" s="43" t="s">
        <v>284</v>
      </c>
      <c r="J19" s="43" t="s">
        <v>285</v>
      </c>
      <c r="K19" s="51"/>
      <c r="L19" s="43">
        <v>1</v>
      </c>
      <c r="M19" s="43">
        <v>1</v>
      </c>
      <c r="N19" s="43" t="s">
        <v>137</v>
      </c>
      <c r="O19" s="43" t="s">
        <v>145</v>
      </c>
      <c r="P19" s="43">
        <v>1</v>
      </c>
      <c r="Q19" s="42">
        <v>1</v>
      </c>
      <c r="R19" s="43">
        <v>1</v>
      </c>
      <c r="S19" s="43">
        <v>0</v>
      </c>
      <c r="T19" s="43">
        <v>0</v>
      </c>
      <c r="U19" s="43">
        <f t="shared" si="0"/>
        <v>20000</v>
      </c>
      <c r="V19" s="43" t="s">
        <v>240</v>
      </c>
      <c r="W19" s="43">
        <v>1</v>
      </c>
      <c r="X19" s="43">
        <v>0</v>
      </c>
      <c r="Y19" s="43">
        <v>0</v>
      </c>
      <c r="Z19" s="43" t="s">
        <v>230</v>
      </c>
      <c r="AA19" s="43">
        <v>0</v>
      </c>
      <c r="AB19" s="43">
        <v>0</v>
      </c>
      <c r="AC19" s="43">
        <v>0</v>
      </c>
      <c r="AD19" s="43">
        <v>0</v>
      </c>
      <c r="AE19" s="43">
        <v>0</v>
      </c>
      <c r="AF19" s="43">
        <v>0</v>
      </c>
      <c r="AG19" s="43" t="s">
        <v>223</v>
      </c>
      <c r="AH19" s="40"/>
      <c r="AI19" s="40"/>
      <c r="AJ19" s="40"/>
      <c r="AK19" s="40"/>
      <c r="AL19" s="40"/>
    </row>
    <row r="20" spans="1:38">
      <c r="A20" s="50">
        <v>18</v>
      </c>
      <c r="B20" s="41">
        <f t="shared" si="1"/>
        <v>42228</v>
      </c>
      <c r="C20" s="42">
        <v>2015</v>
      </c>
      <c r="D20" s="42">
        <v>24</v>
      </c>
      <c r="E20" s="42" t="s">
        <v>123</v>
      </c>
      <c r="F20" s="43" t="s">
        <v>216</v>
      </c>
      <c r="G20" s="43" t="s">
        <v>217</v>
      </c>
      <c r="H20" s="43" t="s">
        <v>232</v>
      </c>
      <c r="I20" s="43" t="s">
        <v>286</v>
      </c>
      <c r="J20" s="43" t="s">
        <v>287</v>
      </c>
      <c r="K20" s="51"/>
      <c r="L20" s="43">
        <v>1</v>
      </c>
      <c r="M20" s="43">
        <v>0</v>
      </c>
      <c r="N20" s="43" t="s">
        <v>137</v>
      </c>
      <c r="O20" s="43" t="s">
        <v>145</v>
      </c>
      <c r="P20" s="43">
        <v>0</v>
      </c>
      <c r="Q20" s="42">
        <v>0</v>
      </c>
      <c r="R20" s="43">
        <v>0</v>
      </c>
      <c r="S20" s="43">
        <v>0</v>
      </c>
      <c r="T20" s="43">
        <v>0</v>
      </c>
      <c r="U20" s="43">
        <f t="shared" si="0"/>
        <v>30000</v>
      </c>
      <c r="V20" s="43" t="s">
        <v>240</v>
      </c>
      <c r="W20" s="43">
        <v>0</v>
      </c>
      <c r="X20" s="43">
        <v>0</v>
      </c>
      <c r="Y20" s="43">
        <v>0</v>
      </c>
      <c r="Z20" s="43" t="s">
        <v>230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 t="s">
        <v>235</v>
      </c>
      <c r="AH20" s="40"/>
      <c r="AI20" s="40"/>
      <c r="AJ20" s="40"/>
      <c r="AK20" s="40"/>
      <c r="AL20" s="40"/>
    </row>
    <row r="21" spans="1:38">
      <c r="A21" s="50">
        <v>19</v>
      </c>
      <c r="B21" s="41">
        <f t="shared" si="1"/>
        <v>42230</v>
      </c>
      <c r="C21" s="42">
        <v>2015</v>
      </c>
      <c r="D21" s="42">
        <v>46</v>
      </c>
      <c r="E21" s="42" t="s">
        <v>123</v>
      </c>
      <c r="F21" s="43" t="s">
        <v>216</v>
      </c>
      <c r="G21" s="43" t="s">
        <v>217</v>
      </c>
      <c r="H21" s="43" t="s">
        <v>218</v>
      </c>
      <c r="I21" s="43" t="s">
        <v>288</v>
      </c>
      <c r="J21" s="43" t="s">
        <v>289</v>
      </c>
      <c r="K21" s="51"/>
      <c r="L21" s="43">
        <v>1</v>
      </c>
      <c r="M21" s="43">
        <v>0</v>
      </c>
      <c r="N21" s="43" t="s">
        <v>137</v>
      </c>
      <c r="O21" s="43" t="s">
        <v>145</v>
      </c>
      <c r="P21" s="43">
        <v>0</v>
      </c>
      <c r="Q21" s="42">
        <v>0</v>
      </c>
      <c r="R21" s="43">
        <v>0</v>
      </c>
      <c r="S21" s="43">
        <v>0</v>
      </c>
      <c r="T21" s="43">
        <v>0</v>
      </c>
      <c r="U21" s="43">
        <f t="shared" si="0"/>
        <v>30000</v>
      </c>
      <c r="V21" s="43" t="s">
        <v>248</v>
      </c>
      <c r="W21" s="43">
        <v>0</v>
      </c>
      <c r="X21" s="43">
        <v>0</v>
      </c>
      <c r="Y21" s="43">
        <v>0</v>
      </c>
      <c r="Z21" s="43" t="s">
        <v>230</v>
      </c>
      <c r="AA21" s="43">
        <v>0</v>
      </c>
      <c r="AB21" s="43">
        <v>0</v>
      </c>
      <c r="AC21" s="43">
        <v>0</v>
      </c>
      <c r="AD21" s="43">
        <v>0</v>
      </c>
      <c r="AE21" s="43">
        <v>0</v>
      </c>
      <c r="AF21" s="43">
        <v>0</v>
      </c>
      <c r="AG21" s="43" t="s">
        <v>267</v>
      </c>
      <c r="AH21" s="40"/>
      <c r="AI21" s="40"/>
      <c r="AJ21" s="40"/>
      <c r="AK21" s="40"/>
      <c r="AL21" s="40"/>
    </row>
    <row r="22" spans="1:38">
      <c r="A22" s="50">
        <v>20</v>
      </c>
      <c r="B22" s="41">
        <f t="shared" si="1"/>
        <v>42232</v>
      </c>
      <c r="C22" s="42">
        <v>2015</v>
      </c>
      <c r="D22" s="42">
        <v>19</v>
      </c>
      <c r="E22" s="42" t="s">
        <v>121</v>
      </c>
      <c r="F22" s="43" t="s">
        <v>243</v>
      </c>
      <c r="G22" s="43" t="s">
        <v>123</v>
      </c>
      <c r="H22" s="43" t="s">
        <v>290</v>
      </c>
      <c r="I22" s="43" t="s">
        <v>291</v>
      </c>
      <c r="J22" s="43" t="s">
        <v>292</v>
      </c>
      <c r="K22" s="51"/>
      <c r="L22" s="43">
        <v>1</v>
      </c>
      <c r="M22" s="43">
        <v>0</v>
      </c>
      <c r="N22" s="43" t="s">
        <v>137</v>
      </c>
      <c r="O22" s="43" t="s">
        <v>145</v>
      </c>
      <c r="P22" s="43">
        <v>0</v>
      </c>
      <c r="Q22" s="42">
        <v>0</v>
      </c>
      <c r="R22" s="43">
        <v>0</v>
      </c>
      <c r="S22" s="43">
        <v>0</v>
      </c>
      <c r="T22" s="43">
        <v>0</v>
      </c>
      <c r="U22" s="43">
        <f t="shared" si="0"/>
        <v>60000</v>
      </c>
      <c r="V22" s="43" t="s">
        <v>277</v>
      </c>
      <c r="W22" s="43">
        <v>0</v>
      </c>
      <c r="X22" s="43">
        <v>0</v>
      </c>
      <c r="Y22" s="43">
        <v>0</v>
      </c>
      <c r="Z22" s="43" t="s">
        <v>293</v>
      </c>
      <c r="AA22" s="43">
        <v>0</v>
      </c>
      <c r="AB22" s="43">
        <v>0</v>
      </c>
      <c r="AC22" s="43">
        <v>0</v>
      </c>
      <c r="AD22" s="43">
        <v>0</v>
      </c>
      <c r="AE22" s="43">
        <v>0</v>
      </c>
      <c r="AF22" s="43">
        <v>0</v>
      </c>
      <c r="AG22" s="43" t="s">
        <v>235</v>
      </c>
      <c r="AH22" s="40"/>
      <c r="AI22" s="40"/>
      <c r="AJ22" s="40"/>
      <c r="AK22" s="40"/>
      <c r="AL22" s="40"/>
    </row>
    <row r="23" spans="1:38">
      <c r="A23" s="50">
        <v>21</v>
      </c>
      <c r="B23" s="41">
        <f t="shared" si="1"/>
        <v>42234</v>
      </c>
      <c r="C23" s="42">
        <v>2015</v>
      </c>
      <c r="D23" s="42">
        <v>23</v>
      </c>
      <c r="E23" s="42" t="s">
        <v>123</v>
      </c>
      <c r="F23" s="43" t="s">
        <v>224</v>
      </c>
      <c r="G23" s="43" t="s">
        <v>261</v>
      </c>
      <c r="H23" s="43" t="s">
        <v>262</v>
      </c>
      <c r="I23" s="43" t="s">
        <v>294</v>
      </c>
      <c r="J23" s="43" t="s">
        <v>295</v>
      </c>
      <c r="K23" s="51"/>
      <c r="L23" s="43">
        <v>1</v>
      </c>
      <c r="M23" s="43">
        <v>0</v>
      </c>
      <c r="N23" s="43" t="s">
        <v>137</v>
      </c>
      <c r="O23" s="43" t="s">
        <v>145</v>
      </c>
      <c r="P23" s="43">
        <v>0</v>
      </c>
      <c r="Q23" s="42">
        <v>0</v>
      </c>
      <c r="R23" s="43">
        <v>0</v>
      </c>
      <c r="S23" s="43">
        <v>0</v>
      </c>
      <c r="T23" s="43">
        <v>0</v>
      </c>
      <c r="U23" s="43">
        <f t="shared" si="0"/>
        <v>10000</v>
      </c>
      <c r="V23" s="43" t="s">
        <v>240</v>
      </c>
      <c r="W23" s="43">
        <v>0</v>
      </c>
      <c r="X23" s="43">
        <v>0</v>
      </c>
      <c r="Y23" s="43">
        <v>0</v>
      </c>
      <c r="Z23" s="43" t="s">
        <v>252</v>
      </c>
      <c r="AA23" s="43">
        <v>0</v>
      </c>
      <c r="AB23" s="43">
        <v>0</v>
      </c>
      <c r="AC23" s="43">
        <v>0</v>
      </c>
      <c r="AD23" s="43">
        <v>0</v>
      </c>
      <c r="AE23" s="43">
        <v>0</v>
      </c>
      <c r="AF23" s="43">
        <v>0</v>
      </c>
      <c r="AG23" s="43" t="s">
        <v>274</v>
      </c>
      <c r="AH23" s="40"/>
      <c r="AI23" s="40"/>
      <c r="AJ23" s="40"/>
      <c r="AK23" s="40"/>
      <c r="AL23" s="40"/>
    </row>
    <row r="24" spans="1:38">
      <c r="A24" s="50">
        <v>22</v>
      </c>
      <c r="B24" s="41">
        <f t="shared" si="1"/>
        <v>42236</v>
      </c>
      <c r="C24" s="42">
        <v>2015</v>
      </c>
      <c r="D24" s="42">
        <v>12</v>
      </c>
      <c r="E24" s="42" t="s">
        <v>121</v>
      </c>
      <c r="F24" s="43" t="s">
        <v>224</v>
      </c>
      <c r="G24" s="43" t="s">
        <v>225</v>
      </c>
      <c r="H24" s="43" t="s">
        <v>226</v>
      </c>
      <c r="I24" s="43" t="s">
        <v>275</v>
      </c>
      <c r="J24" s="43" t="s">
        <v>296</v>
      </c>
      <c r="K24" s="51"/>
      <c r="L24" s="43">
        <v>1</v>
      </c>
      <c r="M24" s="43">
        <v>0</v>
      </c>
      <c r="N24" s="43" t="s">
        <v>137</v>
      </c>
      <c r="O24" s="43" t="s">
        <v>146</v>
      </c>
      <c r="P24" s="43">
        <v>0</v>
      </c>
      <c r="Q24" s="42">
        <v>0</v>
      </c>
      <c r="R24" s="43">
        <v>0</v>
      </c>
      <c r="S24" s="43">
        <v>0</v>
      </c>
      <c r="T24" s="43">
        <v>0</v>
      </c>
      <c r="U24" s="43">
        <f t="shared" si="0"/>
        <v>20000</v>
      </c>
      <c r="V24" s="43" t="s">
        <v>240</v>
      </c>
      <c r="W24" s="43">
        <v>0</v>
      </c>
      <c r="X24" s="43">
        <v>0</v>
      </c>
      <c r="Y24" s="43">
        <v>0</v>
      </c>
      <c r="Z24" s="43" t="s">
        <v>293</v>
      </c>
      <c r="AA24" s="43">
        <v>0</v>
      </c>
      <c r="AB24" s="43">
        <v>0</v>
      </c>
      <c r="AC24" s="43">
        <v>1</v>
      </c>
      <c r="AD24" s="43">
        <v>1</v>
      </c>
      <c r="AE24" s="43">
        <v>0</v>
      </c>
      <c r="AF24" s="43">
        <v>1</v>
      </c>
      <c r="AG24" s="43" t="s">
        <v>260</v>
      </c>
      <c r="AH24" s="40"/>
      <c r="AI24" s="40"/>
      <c r="AJ24" s="40"/>
      <c r="AK24" s="40"/>
      <c r="AL24" s="40"/>
    </row>
    <row r="25" spans="1:38">
      <c r="A25" s="50">
        <v>23</v>
      </c>
      <c r="B25" s="41">
        <f t="shared" si="1"/>
        <v>42238</v>
      </c>
      <c r="C25" s="42">
        <v>2015</v>
      </c>
      <c r="D25" s="42">
        <v>49</v>
      </c>
      <c r="E25" s="42" t="s">
        <v>121</v>
      </c>
      <c r="F25" s="43" t="s">
        <v>216</v>
      </c>
      <c r="G25" s="43" t="s">
        <v>217</v>
      </c>
      <c r="H25" s="43" t="s">
        <v>232</v>
      </c>
      <c r="I25" s="43" t="s">
        <v>297</v>
      </c>
      <c r="J25" s="43" t="s">
        <v>298</v>
      </c>
      <c r="K25" s="51"/>
      <c r="L25" s="43">
        <v>1</v>
      </c>
      <c r="M25" s="43">
        <v>0</v>
      </c>
      <c r="N25" s="43" t="s">
        <v>137</v>
      </c>
      <c r="O25" s="43" t="s">
        <v>145</v>
      </c>
      <c r="P25" s="43">
        <v>0</v>
      </c>
      <c r="Q25" s="42">
        <v>0</v>
      </c>
      <c r="R25" s="43">
        <v>0</v>
      </c>
      <c r="S25" s="43">
        <v>0</v>
      </c>
      <c r="T25" s="43">
        <v>0</v>
      </c>
      <c r="U25" s="43">
        <f t="shared" si="0"/>
        <v>30000</v>
      </c>
      <c r="V25" s="43" t="s">
        <v>221</v>
      </c>
      <c r="W25" s="43">
        <v>0</v>
      </c>
      <c r="X25" s="43">
        <v>0</v>
      </c>
      <c r="Y25" s="43">
        <v>0</v>
      </c>
      <c r="Z25" s="43" t="s">
        <v>230</v>
      </c>
      <c r="AA25" s="43">
        <v>0</v>
      </c>
      <c r="AB25" s="43">
        <v>0</v>
      </c>
      <c r="AC25" s="43">
        <v>1</v>
      </c>
      <c r="AD25" s="43">
        <v>1</v>
      </c>
      <c r="AE25" s="43">
        <v>0</v>
      </c>
      <c r="AF25" s="43">
        <v>0</v>
      </c>
      <c r="AG25" s="43" t="s">
        <v>223</v>
      </c>
      <c r="AH25" s="40"/>
      <c r="AI25" s="40"/>
      <c r="AJ25" s="40"/>
      <c r="AK25" s="40"/>
      <c r="AL25" s="40"/>
    </row>
    <row r="26" spans="1:38">
      <c r="A26" s="50">
        <v>24</v>
      </c>
      <c r="B26" s="41">
        <f t="shared" si="1"/>
        <v>42240</v>
      </c>
      <c r="C26" s="42">
        <v>2015</v>
      </c>
      <c r="D26" s="42">
        <v>19</v>
      </c>
      <c r="E26" s="42" t="s">
        <v>121</v>
      </c>
      <c r="F26" s="43" t="s">
        <v>216</v>
      </c>
      <c r="G26" s="43" t="s">
        <v>236</v>
      </c>
      <c r="H26" s="43" t="s">
        <v>268</v>
      </c>
      <c r="I26" s="43" t="s">
        <v>299</v>
      </c>
      <c r="J26" s="43" t="s">
        <v>300</v>
      </c>
      <c r="K26" s="51"/>
      <c r="L26" s="43">
        <v>1</v>
      </c>
      <c r="M26" s="43">
        <v>1</v>
      </c>
      <c r="N26" s="43" t="s">
        <v>137</v>
      </c>
      <c r="O26" s="43" t="s">
        <v>145</v>
      </c>
      <c r="P26" s="43">
        <v>1</v>
      </c>
      <c r="Q26" s="42">
        <v>1</v>
      </c>
      <c r="R26" s="43">
        <v>1</v>
      </c>
      <c r="S26" s="43">
        <v>0</v>
      </c>
      <c r="T26" s="43">
        <v>0</v>
      </c>
      <c r="U26" s="43">
        <f t="shared" si="0"/>
        <v>40000</v>
      </c>
      <c r="V26" s="43" t="s">
        <v>240</v>
      </c>
      <c r="W26" s="43">
        <v>0</v>
      </c>
      <c r="X26" s="43">
        <v>0</v>
      </c>
      <c r="Y26" s="43">
        <v>0</v>
      </c>
      <c r="Z26" s="43" t="s">
        <v>293</v>
      </c>
      <c r="AA26" s="43">
        <v>0</v>
      </c>
      <c r="AB26" s="43">
        <v>0</v>
      </c>
      <c r="AC26" s="43">
        <v>1</v>
      </c>
      <c r="AD26" s="43">
        <v>0</v>
      </c>
      <c r="AE26" s="43">
        <v>1</v>
      </c>
      <c r="AF26" s="43">
        <v>1</v>
      </c>
      <c r="AG26" s="43" t="s">
        <v>256</v>
      </c>
      <c r="AH26" s="40"/>
      <c r="AI26" s="40"/>
      <c r="AJ26" s="40"/>
      <c r="AK26" s="40"/>
      <c r="AL26" s="40"/>
    </row>
    <row r="27" spans="1:38">
      <c r="A27" s="50">
        <f t="shared" ref="A27:A42" si="2">A26+1</f>
        <v>25</v>
      </c>
      <c r="B27" s="41">
        <f t="shared" si="1"/>
        <v>42242</v>
      </c>
      <c r="C27" s="42">
        <v>2015</v>
      </c>
      <c r="D27" s="42">
        <v>43</v>
      </c>
      <c r="E27" s="42" t="s">
        <v>123</v>
      </c>
      <c r="F27" s="43" t="s">
        <v>224</v>
      </c>
      <c r="G27" s="43" t="s">
        <v>261</v>
      </c>
      <c r="H27" s="43" t="s">
        <v>262</v>
      </c>
      <c r="I27" s="43" t="s">
        <v>263</v>
      </c>
      <c r="J27" s="43" t="s">
        <v>301</v>
      </c>
      <c r="K27" s="51"/>
      <c r="L27" s="43">
        <v>1</v>
      </c>
      <c r="M27" s="43">
        <v>0</v>
      </c>
      <c r="N27" s="43" t="s">
        <v>137</v>
      </c>
      <c r="O27" s="43" t="s">
        <v>145</v>
      </c>
      <c r="P27" s="43">
        <v>0</v>
      </c>
      <c r="Q27" s="42">
        <v>0</v>
      </c>
      <c r="R27" s="43">
        <v>0</v>
      </c>
      <c r="S27" s="43">
        <v>0</v>
      </c>
      <c r="T27" s="43">
        <v>0</v>
      </c>
      <c r="U27" s="43">
        <f t="shared" si="0"/>
        <v>10000</v>
      </c>
      <c r="V27" s="43" t="s">
        <v>277</v>
      </c>
      <c r="W27" s="43">
        <v>0</v>
      </c>
      <c r="X27" s="43">
        <v>0</v>
      </c>
      <c r="Y27" s="43">
        <v>0</v>
      </c>
      <c r="Z27" s="43" t="s">
        <v>241</v>
      </c>
      <c r="AA27" s="43">
        <v>0</v>
      </c>
      <c r="AB27" s="43">
        <v>0</v>
      </c>
      <c r="AC27" s="43">
        <v>0</v>
      </c>
      <c r="AD27" s="43">
        <v>0</v>
      </c>
      <c r="AE27" s="43">
        <v>0</v>
      </c>
      <c r="AF27" s="43">
        <v>0</v>
      </c>
      <c r="AG27" s="43" t="s">
        <v>302</v>
      </c>
      <c r="AH27" s="40"/>
      <c r="AI27" s="40"/>
      <c r="AJ27" s="40"/>
      <c r="AK27" s="40"/>
      <c r="AL27" s="40"/>
    </row>
    <row r="28" spans="1:38">
      <c r="A28" s="50">
        <f t="shared" si="2"/>
        <v>26</v>
      </c>
      <c r="B28" s="41">
        <f t="shared" si="1"/>
        <v>42244</v>
      </c>
      <c r="C28" s="42">
        <v>2015</v>
      </c>
      <c r="D28" s="42">
        <v>5</v>
      </c>
      <c r="E28" s="42" t="s">
        <v>123</v>
      </c>
      <c r="F28" s="43" t="s">
        <v>243</v>
      </c>
      <c r="G28" s="43" t="s">
        <v>244</v>
      </c>
      <c r="H28" s="43" t="s">
        <v>245</v>
      </c>
      <c r="I28" s="43" t="s">
        <v>303</v>
      </c>
      <c r="J28" s="43" t="s">
        <v>304</v>
      </c>
      <c r="K28" s="51"/>
      <c r="L28" s="43">
        <v>1</v>
      </c>
      <c r="M28" s="43">
        <v>0</v>
      </c>
      <c r="N28" s="43" t="s">
        <v>137</v>
      </c>
      <c r="O28" s="43" t="s">
        <v>146</v>
      </c>
      <c r="P28" s="43">
        <v>0</v>
      </c>
      <c r="Q28" s="42">
        <v>0</v>
      </c>
      <c r="R28" s="43">
        <v>0</v>
      </c>
      <c r="S28" s="43">
        <v>0</v>
      </c>
      <c r="T28" s="43">
        <v>0</v>
      </c>
      <c r="U28" s="43">
        <f t="shared" si="0"/>
        <v>50000</v>
      </c>
      <c r="V28" s="43" t="s">
        <v>221</v>
      </c>
      <c r="W28" s="43">
        <v>0</v>
      </c>
      <c r="X28" s="43">
        <v>0</v>
      </c>
      <c r="Y28" s="43">
        <v>0</v>
      </c>
      <c r="Z28" s="43" t="s">
        <v>241</v>
      </c>
      <c r="AA28" s="43">
        <v>0</v>
      </c>
      <c r="AB28" s="43">
        <v>0</v>
      </c>
      <c r="AC28" s="43">
        <v>1</v>
      </c>
      <c r="AD28" s="43">
        <v>1</v>
      </c>
      <c r="AE28" s="43">
        <v>0</v>
      </c>
      <c r="AF28" s="43">
        <v>0</v>
      </c>
      <c r="AG28" s="43" t="s">
        <v>302</v>
      </c>
      <c r="AH28" s="40"/>
      <c r="AI28" s="40"/>
      <c r="AJ28" s="40"/>
      <c r="AK28" s="40"/>
      <c r="AL28" s="40"/>
    </row>
    <row r="29" spans="1:38">
      <c r="A29" s="50">
        <f t="shared" si="2"/>
        <v>27</v>
      </c>
      <c r="B29" s="41">
        <f t="shared" si="1"/>
        <v>42246</v>
      </c>
      <c r="C29" s="42">
        <v>2015</v>
      </c>
      <c r="D29" s="42">
        <v>4</v>
      </c>
      <c r="E29" s="42" t="s">
        <v>123</v>
      </c>
      <c r="F29" s="43" t="s">
        <v>216</v>
      </c>
      <c r="G29" s="43" t="s">
        <v>217</v>
      </c>
      <c r="H29" s="43" t="s">
        <v>249</v>
      </c>
      <c r="I29" s="43" t="s">
        <v>305</v>
      </c>
      <c r="J29" s="43" t="s">
        <v>306</v>
      </c>
      <c r="K29" s="51"/>
      <c r="L29" s="43">
        <v>1</v>
      </c>
      <c r="M29" s="43">
        <v>1</v>
      </c>
      <c r="N29" s="43" t="s">
        <v>139</v>
      </c>
      <c r="O29" s="43" t="s">
        <v>145</v>
      </c>
      <c r="P29" s="43">
        <v>0</v>
      </c>
      <c r="Q29" s="42">
        <v>1</v>
      </c>
      <c r="R29" s="43">
        <v>1</v>
      </c>
      <c r="S29" s="43">
        <v>0</v>
      </c>
      <c r="T29" s="43">
        <v>0</v>
      </c>
      <c r="U29" s="43">
        <f t="shared" si="0"/>
        <v>30000</v>
      </c>
      <c r="V29" s="43" t="s">
        <v>221</v>
      </c>
      <c r="W29" s="43">
        <v>0</v>
      </c>
      <c r="X29" s="43">
        <v>0</v>
      </c>
      <c r="Y29" s="43">
        <v>0</v>
      </c>
      <c r="Z29" s="43" t="s">
        <v>293</v>
      </c>
      <c r="AA29" s="43">
        <v>0</v>
      </c>
      <c r="AB29" s="43">
        <v>0</v>
      </c>
      <c r="AC29" s="43">
        <v>0</v>
      </c>
      <c r="AD29" s="43">
        <v>0</v>
      </c>
      <c r="AE29" s="43">
        <v>0</v>
      </c>
      <c r="AF29" s="43">
        <v>0</v>
      </c>
      <c r="AG29" s="43" t="s">
        <v>253</v>
      </c>
      <c r="AH29" s="40"/>
      <c r="AI29" s="40"/>
      <c r="AJ29" s="40"/>
      <c r="AK29" s="40"/>
      <c r="AL29" s="40"/>
    </row>
    <row r="30" spans="1:38">
      <c r="A30" s="50">
        <f t="shared" si="2"/>
        <v>28</v>
      </c>
      <c r="B30" s="41">
        <f t="shared" si="1"/>
        <v>42248</v>
      </c>
      <c r="C30" s="42">
        <v>2015</v>
      </c>
      <c r="D30" s="42">
        <v>20</v>
      </c>
      <c r="E30" s="42" t="s">
        <v>121</v>
      </c>
      <c r="F30" s="43" t="s">
        <v>224</v>
      </c>
      <c r="G30" s="43" t="s">
        <v>225</v>
      </c>
      <c r="H30" s="43" t="s">
        <v>226</v>
      </c>
      <c r="I30" s="43" t="s">
        <v>227</v>
      </c>
      <c r="J30" s="43" t="s">
        <v>307</v>
      </c>
      <c r="K30" s="51"/>
      <c r="L30" s="43">
        <v>1</v>
      </c>
      <c r="M30" s="43">
        <v>0</v>
      </c>
      <c r="N30" s="43" t="s">
        <v>137</v>
      </c>
      <c r="O30" s="43" t="s">
        <v>145</v>
      </c>
      <c r="P30" s="43">
        <v>0</v>
      </c>
      <c r="Q30" s="42">
        <v>0</v>
      </c>
      <c r="R30" s="43">
        <v>0</v>
      </c>
      <c r="S30" s="43">
        <v>0</v>
      </c>
      <c r="T30" s="43">
        <v>0</v>
      </c>
      <c r="U30" s="43">
        <f t="shared" si="0"/>
        <v>20000</v>
      </c>
      <c r="V30" s="43" t="s">
        <v>221</v>
      </c>
      <c r="W30" s="43">
        <v>0</v>
      </c>
      <c r="X30" s="43">
        <v>0</v>
      </c>
      <c r="Y30" s="43">
        <v>0</v>
      </c>
      <c r="Z30" s="43" t="s">
        <v>241</v>
      </c>
      <c r="AA30" s="43">
        <v>0</v>
      </c>
      <c r="AB30" s="43">
        <v>0</v>
      </c>
      <c r="AC30" s="43">
        <v>1</v>
      </c>
      <c r="AD30" s="43">
        <v>1</v>
      </c>
      <c r="AE30" s="43">
        <v>0</v>
      </c>
      <c r="AF30" s="43">
        <v>1</v>
      </c>
      <c r="AG30" s="43" t="s">
        <v>267</v>
      </c>
      <c r="AH30" s="40"/>
      <c r="AI30" s="40"/>
      <c r="AJ30" s="40"/>
      <c r="AK30" s="40"/>
      <c r="AL30" s="40"/>
    </row>
    <row r="31" spans="1:38">
      <c r="A31" s="50">
        <f t="shared" si="2"/>
        <v>29</v>
      </c>
      <c r="B31" s="41">
        <f t="shared" si="1"/>
        <v>42250</v>
      </c>
      <c r="C31" s="42">
        <v>2015</v>
      </c>
      <c r="D31" s="42">
        <v>7</v>
      </c>
      <c r="E31" s="42" t="s">
        <v>121</v>
      </c>
      <c r="F31" s="43" t="s">
        <v>243</v>
      </c>
      <c r="G31" s="43" t="s">
        <v>123</v>
      </c>
      <c r="H31" s="43" t="s">
        <v>290</v>
      </c>
      <c r="I31" s="43" t="s">
        <v>291</v>
      </c>
      <c r="J31" s="43" t="s">
        <v>308</v>
      </c>
      <c r="K31" s="51"/>
      <c r="L31" s="43">
        <v>1</v>
      </c>
      <c r="M31" s="43">
        <v>1</v>
      </c>
      <c r="N31" s="43" t="s">
        <v>137</v>
      </c>
      <c r="O31" s="43" t="s">
        <v>145</v>
      </c>
      <c r="P31" s="43">
        <v>1</v>
      </c>
      <c r="Q31" s="42">
        <v>0</v>
      </c>
      <c r="R31" s="43">
        <v>0</v>
      </c>
      <c r="S31" s="43">
        <v>0</v>
      </c>
      <c r="T31" s="43">
        <v>0</v>
      </c>
      <c r="U31" s="43">
        <f t="shared" si="0"/>
        <v>60000</v>
      </c>
      <c r="V31" s="43" t="s">
        <v>221</v>
      </c>
      <c r="W31" s="43">
        <v>1</v>
      </c>
      <c r="X31" s="43">
        <v>0</v>
      </c>
      <c r="Y31" s="43">
        <v>0</v>
      </c>
      <c r="Z31" s="43" t="s">
        <v>309</v>
      </c>
      <c r="AA31" s="43">
        <v>0</v>
      </c>
      <c r="AB31" s="43">
        <v>0</v>
      </c>
      <c r="AC31" s="43">
        <v>1</v>
      </c>
      <c r="AD31" s="43">
        <v>0</v>
      </c>
      <c r="AE31" s="43">
        <v>1</v>
      </c>
      <c r="AF31" s="43">
        <v>0</v>
      </c>
      <c r="AG31" s="43" t="s">
        <v>223</v>
      </c>
      <c r="AH31" s="40"/>
      <c r="AI31" s="40"/>
      <c r="AJ31" s="40"/>
      <c r="AK31" s="40"/>
      <c r="AL31" s="40"/>
    </row>
    <row r="32" spans="1:38">
      <c r="A32" s="50">
        <f t="shared" si="2"/>
        <v>30</v>
      </c>
      <c r="B32" s="41">
        <f t="shared" si="1"/>
        <v>42252</v>
      </c>
      <c r="C32" s="42">
        <v>2015</v>
      </c>
      <c r="D32" s="42">
        <v>8</v>
      </c>
      <c r="E32" s="42" t="s">
        <v>123</v>
      </c>
      <c r="F32" s="43" t="s">
        <v>224</v>
      </c>
      <c r="G32" s="43" t="s">
        <v>261</v>
      </c>
      <c r="H32" s="43" t="s">
        <v>310</v>
      </c>
      <c r="I32" s="43" t="s">
        <v>311</v>
      </c>
      <c r="J32" s="43" t="s">
        <v>312</v>
      </c>
      <c r="K32" s="51"/>
      <c r="L32" s="43">
        <v>1</v>
      </c>
      <c r="M32" s="43">
        <v>1</v>
      </c>
      <c r="N32" s="43" t="s">
        <v>137</v>
      </c>
      <c r="O32" s="43" t="s">
        <v>145</v>
      </c>
      <c r="P32" s="43">
        <v>0</v>
      </c>
      <c r="Q32" s="42">
        <v>0</v>
      </c>
      <c r="R32" s="43">
        <v>0</v>
      </c>
      <c r="S32" s="43">
        <v>0</v>
      </c>
      <c r="T32" s="43">
        <v>0</v>
      </c>
      <c r="U32" s="43">
        <f t="shared" si="0"/>
        <v>10000</v>
      </c>
      <c r="V32" s="43" t="s">
        <v>240</v>
      </c>
      <c r="W32" s="43">
        <v>0</v>
      </c>
      <c r="X32" s="43">
        <v>1</v>
      </c>
      <c r="Y32" s="43">
        <v>1</v>
      </c>
      <c r="Z32" s="43" t="s">
        <v>293</v>
      </c>
      <c r="AA32" s="41">
        <v>42247</v>
      </c>
      <c r="AB32" s="41">
        <v>42250</v>
      </c>
      <c r="AC32" s="43">
        <v>1</v>
      </c>
      <c r="AD32" s="43">
        <v>0</v>
      </c>
      <c r="AE32" s="43">
        <v>1</v>
      </c>
      <c r="AF32" s="43">
        <v>1</v>
      </c>
      <c r="AG32" s="43" t="s">
        <v>271</v>
      </c>
      <c r="AH32" s="40"/>
      <c r="AI32" s="40"/>
      <c r="AJ32" s="40"/>
      <c r="AK32" s="40"/>
      <c r="AL32" s="40"/>
    </row>
    <row r="33" spans="1:38">
      <c r="A33" s="50">
        <f t="shared" si="2"/>
        <v>31</v>
      </c>
      <c r="B33" s="41">
        <f t="shared" si="1"/>
        <v>42254</v>
      </c>
      <c r="C33" s="42">
        <v>2015</v>
      </c>
      <c r="D33" s="42">
        <v>44</v>
      </c>
      <c r="E33" s="42" t="s">
        <v>121</v>
      </c>
      <c r="F33" s="43" t="s">
        <v>243</v>
      </c>
      <c r="G33" s="43" t="s">
        <v>123</v>
      </c>
      <c r="H33" s="43" t="s">
        <v>313</v>
      </c>
      <c r="I33" s="43" t="s">
        <v>314</v>
      </c>
      <c r="J33" s="43" t="s">
        <v>315</v>
      </c>
      <c r="K33" s="51"/>
      <c r="L33" s="43">
        <v>1</v>
      </c>
      <c r="M33" s="43">
        <v>0</v>
      </c>
      <c r="N33" s="43" t="s">
        <v>139</v>
      </c>
      <c r="O33" s="43" t="s">
        <v>145</v>
      </c>
      <c r="P33" s="43">
        <v>0</v>
      </c>
      <c r="Q33" s="42">
        <v>0</v>
      </c>
      <c r="R33" s="43">
        <v>0</v>
      </c>
      <c r="S33" s="43">
        <v>0</v>
      </c>
      <c r="T33" s="43">
        <v>0</v>
      </c>
      <c r="U33" s="43">
        <f t="shared" si="0"/>
        <v>60000</v>
      </c>
      <c r="V33" s="43" t="s">
        <v>240</v>
      </c>
      <c r="W33" s="43">
        <v>0</v>
      </c>
      <c r="X33" s="43">
        <v>0</v>
      </c>
      <c r="Y33" s="43">
        <v>0</v>
      </c>
      <c r="Z33" s="43" t="s">
        <v>252</v>
      </c>
      <c r="AA33" s="43">
        <v>0</v>
      </c>
      <c r="AB33" s="43">
        <v>0</v>
      </c>
      <c r="AC33" s="43">
        <v>0</v>
      </c>
      <c r="AD33" s="43">
        <v>0</v>
      </c>
      <c r="AE33" s="43">
        <v>0</v>
      </c>
      <c r="AF33" s="43">
        <v>0</v>
      </c>
      <c r="AG33" s="43" t="s">
        <v>242</v>
      </c>
      <c r="AH33" s="40"/>
      <c r="AI33" s="40"/>
      <c r="AJ33" s="40"/>
      <c r="AK33" s="40"/>
      <c r="AL33" s="40"/>
    </row>
    <row r="34" spans="1:38">
      <c r="A34" s="50">
        <f t="shared" si="2"/>
        <v>32</v>
      </c>
      <c r="B34" s="41">
        <f t="shared" si="1"/>
        <v>42256</v>
      </c>
      <c r="C34" s="42">
        <v>2015</v>
      </c>
      <c r="D34" s="42">
        <v>21</v>
      </c>
      <c r="E34" s="42" t="s">
        <v>123</v>
      </c>
      <c r="F34" s="43" t="s">
        <v>216</v>
      </c>
      <c r="G34" s="43" t="s">
        <v>217</v>
      </c>
      <c r="H34" s="43" t="s">
        <v>316</v>
      </c>
      <c r="I34" s="43" t="s">
        <v>317</v>
      </c>
      <c r="J34" s="43" t="s">
        <v>318</v>
      </c>
      <c r="K34" s="51"/>
      <c r="L34" s="43">
        <v>1</v>
      </c>
      <c r="M34" s="43">
        <v>0</v>
      </c>
      <c r="N34" s="43" t="s">
        <v>139</v>
      </c>
      <c r="O34" s="43" t="s">
        <v>145</v>
      </c>
      <c r="P34" s="43">
        <v>0</v>
      </c>
      <c r="Q34" s="42">
        <v>0</v>
      </c>
      <c r="R34" s="43">
        <v>0</v>
      </c>
      <c r="S34" s="43">
        <v>0</v>
      </c>
      <c r="T34" s="43">
        <v>0</v>
      </c>
      <c r="U34" s="43">
        <f t="shared" si="0"/>
        <v>30000</v>
      </c>
      <c r="V34" s="43" t="s">
        <v>221</v>
      </c>
      <c r="W34" s="43">
        <v>0</v>
      </c>
      <c r="X34" s="43">
        <v>0</v>
      </c>
      <c r="Y34" s="43">
        <v>0</v>
      </c>
      <c r="Z34" s="43" t="s">
        <v>222</v>
      </c>
      <c r="AA34" s="43">
        <v>0</v>
      </c>
      <c r="AB34" s="43">
        <v>0</v>
      </c>
      <c r="AC34" s="43">
        <v>0</v>
      </c>
      <c r="AD34" s="43">
        <v>0</v>
      </c>
      <c r="AE34" s="43">
        <v>0</v>
      </c>
      <c r="AF34" s="43">
        <v>0</v>
      </c>
      <c r="AG34" s="43" t="s">
        <v>274</v>
      </c>
      <c r="AH34" s="40"/>
      <c r="AI34" s="40"/>
      <c r="AJ34" s="40"/>
      <c r="AK34" s="40"/>
      <c r="AL34" s="40"/>
    </row>
    <row r="35" spans="1:38">
      <c r="A35" s="50">
        <f t="shared" si="2"/>
        <v>33</v>
      </c>
      <c r="B35" s="41">
        <f t="shared" si="1"/>
        <v>42258</v>
      </c>
      <c r="C35" s="42">
        <v>2015</v>
      </c>
      <c r="D35" s="42">
        <v>1</v>
      </c>
      <c r="E35" s="42" t="s">
        <v>121</v>
      </c>
      <c r="F35" s="43" t="s">
        <v>224</v>
      </c>
      <c r="G35" s="43" t="s">
        <v>225</v>
      </c>
      <c r="H35" s="43" t="s">
        <v>319</v>
      </c>
      <c r="I35" s="43" t="s">
        <v>320</v>
      </c>
      <c r="J35" s="43" t="s">
        <v>321</v>
      </c>
      <c r="K35" s="51"/>
      <c r="L35" s="43">
        <v>1</v>
      </c>
      <c r="M35" s="43">
        <v>1</v>
      </c>
      <c r="N35" s="43" t="s">
        <v>137</v>
      </c>
      <c r="O35" s="43" t="s">
        <v>146</v>
      </c>
      <c r="P35" s="43">
        <v>1</v>
      </c>
      <c r="Q35" s="42">
        <v>1</v>
      </c>
      <c r="R35" s="43">
        <v>1</v>
      </c>
      <c r="S35" s="43">
        <v>1</v>
      </c>
      <c r="T35" s="43">
        <v>1</v>
      </c>
      <c r="U35" s="43">
        <f t="shared" ref="U35:U62" si="3">IF(G35="A", 10000, IF(G35="B",20000,IF(G35="C",30000,IF(G35="D",40000,IF(G35="E",50000,IF(G35="F",60000))))))</f>
        <v>20000</v>
      </c>
      <c r="V35" s="43" t="s">
        <v>221</v>
      </c>
      <c r="W35" s="43">
        <v>1</v>
      </c>
      <c r="X35" s="43">
        <v>0</v>
      </c>
      <c r="Y35" s="43">
        <v>0</v>
      </c>
      <c r="Z35" s="43" t="s">
        <v>293</v>
      </c>
      <c r="AA35" s="43">
        <v>0</v>
      </c>
      <c r="AB35" s="43">
        <v>0</v>
      </c>
      <c r="AC35" s="43">
        <v>0</v>
      </c>
      <c r="AD35" s="43">
        <v>0</v>
      </c>
      <c r="AE35" s="43">
        <v>0</v>
      </c>
      <c r="AF35" s="43">
        <v>0</v>
      </c>
      <c r="AG35" s="43" t="s">
        <v>267</v>
      </c>
      <c r="AH35" s="40"/>
      <c r="AI35" s="40"/>
      <c r="AJ35" s="40"/>
      <c r="AK35" s="40"/>
      <c r="AL35" s="40"/>
    </row>
    <row r="36" spans="1:38">
      <c r="A36" s="50">
        <f t="shared" si="2"/>
        <v>34</v>
      </c>
      <c r="B36" s="41">
        <f t="shared" si="1"/>
        <v>42260</v>
      </c>
      <c r="C36" s="42">
        <v>2015</v>
      </c>
      <c r="D36" s="42">
        <v>9</v>
      </c>
      <c r="E36" s="42" t="s">
        <v>121</v>
      </c>
      <c r="F36" s="43" t="s">
        <v>224</v>
      </c>
      <c r="G36" s="43" t="s">
        <v>225</v>
      </c>
      <c r="H36" s="43" t="s">
        <v>226</v>
      </c>
      <c r="I36" s="43" t="s">
        <v>275</v>
      </c>
      <c r="J36" s="43" t="s">
        <v>322</v>
      </c>
      <c r="K36" s="51"/>
      <c r="L36" s="43">
        <v>1</v>
      </c>
      <c r="M36" s="43">
        <v>0</v>
      </c>
      <c r="N36" s="43" t="s">
        <v>137</v>
      </c>
      <c r="O36" s="43" t="s">
        <v>145</v>
      </c>
      <c r="P36" s="43">
        <v>0</v>
      </c>
      <c r="Q36" s="42">
        <v>0</v>
      </c>
      <c r="R36" s="43">
        <v>0</v>
      </c>
      <c r="S36" s="43">
        <v>0</v>
      </c>
      <c r="T36" s="43">
        <v>0</v>
      </c>
      <c r="U36" s="43">
        <f t="shared" si="3"/>
        <v>20000</v>
      </c>
      <c r="V36" s="43" t="s">
        <v>221</v>
      </c>
      <c r="W36" s="43">
        <v>0</v>
      </c>
      <c r="X36" s="43">
        <v>0</v>
      </c>
      <c r="Y36" s="43">
        <v>1</v>
      </c>
      <c r="Z36" s="43" t="s">
        <v>241</v>
      </c>
      <c r="AA36" s="41">
        <v>42248</v>
      </c>
      <c r="AB36" s="41">
        <v>42251</v>
      </c>
      <c r="AC36" s="43">
        <v>0</v>
      </c>
      <c r="AD36" s="43">
        <v>0</v>
      </c>
      <c r="AE36" s="43">
        <v>0</v>
      </c>
      <c r="AF36" s="43">
        <v>0</v>
      </c>
      <c r="AG36" s="43" t="s">
        <v>302</v>
      </c>
      <c r="AH36" s="40"/>
      <c r="AI36" s="40"/>
      <c r="AJ36" s="40"/>
      <c r="AK36" s="40"/>
      <c r="AL36" s="40"/>
    </row>
    <row r="37" spans="1:38">
      <c r="A37" s="50">
        <f t="shared" si="2"/>
        <v>35</v>
      </c>
      <c r="B37" s="41">
        <f t="shared" si="1"/>
        <v>42262</v>
      </c>
      <c r="C37" s="42">
        <v>2015</v>
      </c>
      <c r="D37" s="42">
        <v>45</v>
      </c>
      <c r="E37" s="42" t="s">
        <v>123</v>
      </c>
      <c r="F37" s="43" t="s">
        <v>224</v>
      </c>
      <c r="G37" s="43" t="s">
        <v>261</v>
      </c>
      <c r="H37" s="43" t="s">
        <v>310</v>
      </c>
      <c r="I37" s="43" t="s">
        <v>323</v>
      </c>
      <c r="J37" s="43" t="s">
        <v>324</v>
      </c>
      <c r="K37" s="51"/>
      <c r="L37" s="43">
        <v>1</v>
      </c>
      <c r="M37" s="43">
        <v>0</v>
      </c>
      <c r="N37" s="43" t="s">
        <v>139</v>
      </c>
      <c r="O37" s="43" t="s">
        <v>145</v>
      </c>
      <c r="P37" s="43">
        <v>0</v>
      </c>
      <c r="Q37" s="42">
        <v>0</v>
      </c>
      <c r="R37" s="43">
        <v>0</v>
      </c>
      <c r="S37" s="43">
        <v>0</v>
      </c>
      <c r="T37" s="43">
        <v>0</v>
      </c>
      <c r="U37" s="43">
        <f t="shared" si="3"/>
        <v>10000</v>
      </c>
      <c r="V37" s="43" t="s">
        <v>229</v>
      </c>
      <c r="W37" s="43">
        <v>0</v>
      </c>
      <c r="X37" s="43">
        <v>0</v>
      </c>
      <c r="Y37" s="43">
        <v>0</v>
      </c>
      <c r="Z37" s="43" t="s">
        <v>252</v>
      </c>
      <c r="AA37" s="43">
        <v>0</v>
      </c>
      <c r="AB37" s="43">
        <v>0</v>
      </c>
      <c r="AC37" s="43">
        <v>1</v>
      </c>
      <c r="AD37" s="43">
        <v>0</v>
      </c>
      <c r="AE37" s="43">
        <v>1</v>
      </c>
      <c r="AF37" s="43">
        <v>1</v>
      </c>
      <c r="AG37" s="43" t="s">
        <v>223</v>
      </c>
      <c r="AH37" s="40"/>
      <c r="AI37" s="40"/>
      <c r="AJ37" s="40"/>
      <c r="AK37" s="40"/>
      <c r="AL37" s="40"/>
    </row>
    <row r="38" spans="1:38">
      <c r="A38" s="50">
        <f t="shared" si="2"/>
        <v>36</v>
      </c>
      <c r="B38" s="41">
        <f t="shared" si="1"/>
        <v>42264</v>
      </c>
      <c r="C38" s="42">
        <v>2015</v>
      </c>
      <c r="D38" s="42">
        <v>22</v>
      </c>
      <c r="E38" s="42" t="s">
        <v>121</v>
      </c>
      <c r="F38" s="43" t="s">
        <v>216</v>
      </c>
      <c r="G38" s="43" t="s">
        <v>236</v>
      </c>
      <c r="H38" s="43" t="s">
        <v>268</v>
      </c>
      <c r="I38" s="43" t="s">
        <v>269</v>
      </c>
      <c r="J38" s="43" t="s">
        <v>325</v>
      </c>
      <c r="K38" s="51"/>
      <c r="L38" s="43">
        <v>1</v>
      </c>
      <c r="M38" s="43">
        <v>0</v>
      </c>
      <c r="N38" s="43" t="s">
        <v>137</v>
      </c>
      <c r="O38" s="43" t="s">
        <v>145</v>
      </c>
      <c r="P38" s="43">
        <v>0</v>
      </c>
      <c r="Q38" s="42">
        <v>0</v>
      </c>
      <c r="R38" s="43">
        <v>0</v>
      </c>
      <c r="S38" s="43">
        <v>0</v>
      </c>
      <c r="T38" s="43">
        <v>0</v>
      </c>
      <c r="U38" s="43">
        <f t="shared" si="3"/>
        <v>40000</v>
      </c>
      <c r="V38" s="43" t="s">
        <v>240</v>
      </c>
      <c r="W38" s="43">
        <v>0</v>
      </c>
      <c r="X38" s="43">
        <v>0</v>
      </c>
      <c r="Y38" s="43">
        <v>0</v>
      </c>
      <c r="Z38" s="43" t="s">
        <v>293</v>
      </c>
      <c r="AA38" s="43">
        <v>0</v>
      </c>
      <c r="AB38" s="43">
        <v>0</v>
      </c>
      <c r="AC38" s="43">
        <v>1</v>
      </c>
      <c r="AD38" s="43">
        <v>1</v>
      </c>
      <c r="AE38" s="43">
        <v>0</v>
      </c>
      <c r="AF38" s="43">
        <v>0</v>
      </c>
      <c r="AG38" s="43" t="s">
        <v>260</v>
      </c>
      <c r="AH38" s="40"/>
      <c r="AI38" s="40"/>
      <c r="AJ38" s="40"/>
      <c r="AK38" s="40"/>
      <c r="AL38" s="40"/>
    </row>
    <row r="39" spans="1:38">
      <c r="A39" s="50">
        <f t="shared" si="2"/>
        <v>37</v>
      </c>
      <c r="B39" s="41">
        <f t="shared" si="1"/>
        <v>42266</v>
      </c>
      <c r="C39" s="42">
        <v>2015</v>
      </c>
      <c r="D39" s="42">
        <v>56</v>
      </c>
      <c r="E39" s="42" t="s">
        <v>121</v>
      </c>
      <c r="F39" s="43" t="s">
        <v>243</v>
      </c>
      <c r="G39" s="43" t="s">
        <v>244</v>
      </c>
      <c r="H39" s="43" t="s">
        <v>326</v>
      </c>
      <c r="I39" s="43" t="s">
        <v>327</v>
      </c>
      <c r="J39" s="43" t="s">
        <v>328</v>
      </c>
      <c r="K39" s="51"/>
      <c r="L39" s="43">
        <v>1</v>
      </c>
      <c r="M39" s="43">
        <v>1</v>
      </c>
      <c r="N39" s="43" t="s">
        <v>137</v>
      </c>
      <c r="O39" s="43" t="s">
        <v>145</v>
      </c>
      <c r="P39" s="43">
        <v>1</v>
      </c>
      <c r="Q39" s="42">
        <v>0</v>
      </c>
      <c r="R39" s="43">
        <v>0</v>
      </c>
      <c r="S39" s="43">
        <v>0</v>
      </c>
      <c r="T39" s="43">
        <v>0</v>
      </c>
      <c r="U39" s="43">
        <f t="shared" si="3"/>
        <v>50000</v>
      </c>
      <c r="V39" s="43" t="s">
        <v>240</v>
      </c>
      <c r="W39" s="43">
        <v>1</v>
      </c>
      <c r="X39" s="43">
        <v>0</v>
      </c>
      <c r="Y39" s="43">
        <v>0</v>
      </c>
      <c r="Z39" s="43" t="s">
        <v>222</v>
      </c>
      <c r="AA39" s="43">
        <v>0</v>
      </c>
      <c r="AB39" s="43">
        <v>0</v>
      </c>
      <c r="AC39" s="43">
        <v>1</v>
      </c>
      <c r="AD39" s="43">
        <v>1</v>
      </c>
      <c r="AE39" s="43">
        <v>0</v>
      </c>
      <c r="AF39" s="43">
        <v>0</v>
      </c>
      <c r="AG39" s="43" t="s">
        <v>253</v>
      </c>
      <c r="AH39" s="40"/>
      <c r="AI39" s="40"/>
      <c r="AJ39" s="40"/>
      <c r="AK39" s="40"/>
      <c r="AL39" s="40"/>
    </row>
    <row r="40" spans="1:38">
      <c r="A40" s="50">
        <f t="shared" si="2"/>
        <v>38</v>
      </c>
      <c r="B40" s="41">
        <f t="shared" si="1"/>
        <v>42268</v>
      </c>
      <c r="C40" s="42">
        <v>2015</v>
      </c>
      <c r="D40" s="42">
        <v>79</v>
      </c>
      <c r="E40" s="42" t="s">
        <v>121</v>
      </c>
      <c r="F40" s="43" t="s">
        <v>216</v>
      </c>
      <c r="G40" s="43" t="s">
        <v>217</v>
      </c>
      <c r="H40" s="43" t="s">
        <v>249</v>
      </c>
      <c r="I40" s="43" t="s">
        <v>305</v>
      </c>
      <c r="J40" s="43" t="s">
        <v>329</v>
      </c>
      <c r="K40" s="51"/>
      <c r="L40" s="43">
        <v>1</v>
      </c>
      <c r="M40" s="43">
        <v>0</v>
      </c>
      <c r="N40" s="43" t="s">
        <v>137</v>
      </c>
      <c r="O40" s="43" t="s">
        <v>145</v>
      </c>
      <c r="P40" s="43">
        <v>0</v>
      </c>
      <c r="Q40" s="42">
        <v>0</v>
      </c>
      <c r="R40" s="43">
        <v>0</v>
      </c>
      <c r="S40" s="43">
        <v>0</v>
      </c>
      <c r="T40" s="43">
        <v>0</v>
      </c>
      <c r="U40" s="43">
        <f t="shared" si="3"/>
        <v>30000</v>
      </c>
      <c r="V40" s="43" t="s">
        <v>221</v>
      </c>
      <c r="W40" s="43">
        <v>0</v>
      </c>
      <c r="X40" s="43">
        <v>0</v>
      </c>
      <c r="Y40" s="43">
        <v>0</v>
      </c>
      <c r="Z40" s="43" t="s">
        <v>252</v>
      </c>
      <c r="AA40" s="43">
        <v>0</v>
      </c>
      <c r="AB40" s="43">
        <v>0</v>
      </c>
      <c r="AC40" s="43">
        <v>1</v>
      </c>
      <c r="AD40" s="43">
        <v>0</v>
      </c>
      <c r="AE40" s="43">
        <v>1</v>
      </c>
      <c r="AF40" s="43">
        <v>1</v>
      </c>
      <c r="AG40" s="43" t="s">
        <v>256</v>
      </c>
      <c r="AH40" s="40"/>
      <c r="AI40" s="40"/>
      <c r="AJ40" s="40"/>
      <c r="AK40" s="40"/>
      <c r="AL40" s="40"/>
    </row>
    <row r="41" spans="1:38">
      <c r="A41" s="50">
        <f t="shared" si="2"/>
        <v>39</v>
      </c>
      <c r="B41" s="41">
        <f t="shared" si="1"/>
        <v>42270</v>
      </c>
      <c r="C41" s="42">
        <v>2015</v>
      </c>
      <c r="D41" s="42">
        <v>23</v>
      </c>
      <c r="E41" s="42" t="s">
        <v>123</v>
      </c>
      <c r="F41" s="43" t="s">
        <v>216</v>
      </c>
      <c r="G41" s="43" t="s">
        <v>217</v>
      </c>
      <c r="H41" s="43" t="s">
        <v>316</v>
      </c>
      <c r="I41" s="43" t="s">
        <v>330</v>
      </c>
      <c r="J41" s="43" t="s">
        <v>331</v>
      </c>
      <c r="K41" s="51"/>
      <c r="L41" s="43">
        <v>1</v>
      </c>
      <c r="M41" s="43">
        <v>0</v>
      </c>
      <c r="N41" s="43" t="s">
        <v>137</v>
      </c>
      <c r="O41" s="43" t="s">
        <v>145</v>
      </c>
      <c r="P41" s="43">
        <v>0</v>
      </c>
      <c r="Q41" s="42">
        <v>0</v>
      </c>
      <c r="R41" s="43">
        <v>0</v>
      </c>
      <c r="S41" s="43">
        <v>0</v>
      </c>
      <c r="T41" s="43">
        <v>0</v>
      </c>
      <c r="U41" s="43">
        <f t="shared" si="3"/>
        <v>30000</v>
      </c>
      <c r="V41" s="43" t="s">
        <v>240</v>
      </c>
      <c r="W41" s="43">
        <v>0</v>
      </c>
      <c r="X41" s="43">
        <v>0</v>
      </c>
      <c r="Y41" s="43">
        <v>0</v>
      </c>
      <c r="Z41" s="43" t="s">
        <v>293</v>
      </c>
      <c r="AA41" s="43">
        <v>0</v>
      </c>
      <c r="AB41" s="43">
        <v>0</v>
      </c>
      <c r="AC41" s="43">
        <v>0</v>
      </c>
      <c r="AD41" s="43">
        <v>0</v>
      </c>
      <c r="AE41" s="43">
        <v>0</v>
      </c>
      <c r="AF41" s="43">
        <v>0</v>
      </c>
      <c r="AG41" s="43" t="s">
        <v>256</v>
      </c>
      <c r="AH41" s="40"/>
      <c r="AI41" s="40"/>
      <c r="AJ41" s="40"/>
      <c r="AK41" s="40"/>
      <c r="AL41" s="40"/>
    </row>
    <row r="42" spans="1:38">
      <c r="A42" s="50">
        <f t="shared" si="2"/>
        <v>40</v>
      </c>
      <c r="B42" s="41">
        <f t="shared" si="1"/>
        <v>42272</v>
      </c>
      <c r="C42" s="42">
        <v>2015</v>
      </c>
      <c r="D42" s="42">
        <v>19</v>
      </c>
      <c r="E42" s="42" t="s">
        <v>123</v>
      </c>
      <c r="F42" s="43" t="s">
        <v>243</v>
      </c>
      <c r="G42" s="43" t="s">
        <v>123</v>
      </c>
      <c r="H42" s="43" t="s">
        <v>332</v>
      </c>
      <c r="I42" s="43" t="s">
        <v>333</v>
      </c>
      <c r="J42" s="43" t="s">
        <v>334</v>
      </c>
      <c r="K42" s="51"/>
      <c r="L42" s="43">
        <v>1</v>
      </c>
      <c r="M42" s="43">
        <v>0</v>
      </c>
      <c r="N42" s="43" t="s">
        <v>139</v>
      </c>
      <c r="O42" s="43" t="s">
        <v>146</v>
      </c>
      <c r="P42" s="43">
        <v>0</v>
      </c>
      <c r="Q42" s="42">
        <v>0</v>
      </c>
      <c r="R42" s="43">
        <v>0</v>
      </c>
      <c r="S42" s="43">
        <v>0</v>
      </c>
      <c r="T42" s="43">
        <v>0</v>
      </c>
      <c r="U42" s="43">
        <f t="shared" si="3"/>
        <v>60000</v>
      </c>
      <c r="V42" s="43" t="s">
        <v>277</v>
      </c>
      <c r="W42" s="43">
        <v>0</v>
      </c>
      <c r="X42" s="43">
        <v>0</v>
      </c>
      <c r="Y42" s="43">
        <v>0</v>
      </c>
      <c r="Z42" s="43" t="s">
        <v>222</v>
      </c>
      <c r="AA42" s="43">
        <v>0</v>
      </c>
      <c r="AB42" s="43">
        <v>0</v>
      </c>
      <c r="AC42" s="43">
        <v>0</v>
      </c>
      <c r="AD42" s="43">
        <v>0</v>
      </c>
      <c r="AE42" s="43">
        <v>0</v>
      </c>
      <c r="AF42" s="43">
        <v>0</v>
      </c>
      <c r="AG42" s="43" t="s">
        <v>253</v>
      </c>
      <c r="AH42" s="40"/>
      <c r="AI42" s="40"/>
      <c r="AJ42" s="40"/>
      <c r="AK42" s="40"/>
      <c r="AL42" s="40"/>
    </row>
    <row r="43" spans="1:38">
      <c r="A43" s="50">
        <v>41</v>
      </c>
      <c r="B43" s="41">
        <v>42652</v>
      </c>
      <c r="C43" s="42">
        <v>2016</v>
      </c>
      <c r="D43" s="42">
        <v>23</v>
      </c>
      <c r="E43" s="42" t="s">
        <v>123</v>
      </c>
      <c r="F43" s="43" t="s">
        <v>224</v>
      </c>
      <c r="G43" s="43" t="s">
        <v>261</v>
      </c>
      <c r="H43" s="43" t="s">
        <v>262</v>
      </c>
      <c r="I43" s="43" t="s">
        <v>294</v>
      </c>
      <c r="J43" s="43" t="s">
        <v>220</v>
      </c>
      <c r="K43" s="49"/>
      <c r="L43" s="43">
        <v>1</v>
      </c>
      <c r="M43" s="43">
        <v>1</v>
      </c>
      <c r="N43" s="43" t="s">
        <v>137</v>
      </c>
      <c r="O43" s="43" t="s">
        <v>145</v>
      </c>
      <c r="P43" s="43">
        <v>0</v>
      </c>
      <c r="Q43" s="42">
        <v>1</v>
      </c>
      <c r="R43" s="42">
        <v>1</v>
      </c>
      <c r="S43" s="43">
        <v>0</v>
      </c>
      <c r="T43" s="43">
        <v>0</v>
      </c>
      <c r="U43" s="43">
        <f t="shared" si="3"/>
        <v>10000</v>
      </c>
      <c r="V43" s="43" t="s">
        <v>221</v>
      </c>
      <c r="W43" s="43">
        <v>1</v>
      </c>
      <c r="X43" s="43">
        <v>0</v>
      </c>
      <c r="Y43" s="43">
        <v>0</v>
      </c>
      <c r="Z43" s="43" t="s">
        <v>222</v>
      </c>
      <c r="AA43" s="41" t="str">
        <f t="shared" ref="AA43:AA48" si="4">IF(Y43=0, "0", " ")</f>
        <v>0</v>
      </c>
      <c r="AB43" s="41" t="str">
        <f t="shared" ref="AB43:AB48" si="5">IF(Y43=0, "0", " ")</f>
        <v>0</v>
      </c>
      <c r="AC43" s="42">
        <v>1</v>
      </c>
      <c r="AD43" s="42">
        <v>1</v>
      </c>
      <c r="AE43" s="42">
        <v>0</v>
      </c>
      <c r="AF43" s="42">
        <v>1</v>
      </c>
      <c r="AG43" s="41" t="s">
        <v>223</v>
      </c>
      <c r="AH43" s="40"/>
      <c r="AI43" s="40"/>
      <c r="AJ43" s="40"/>
      <c r="AK43" s="40"/>
      <c r="AL43" s="40"/>
    </row>
    <row r="44" spans="1:38">
      <c r="A44" s="50">
        <v>42</v>
      </c>
      <c r="B44" s="41">
        <v>42653</v>
      </c>
      <c r="C44" s="42">
        <v>2016</v>
      </c>
      <c r="D44" s="42">
        <v>12</v>
      </c>
      <c r="E44" s="42" t="s">
        <v>121</v>
      </c>
      <c r="F44" s="43" t="s">
        <v>224</v>
      </c>
      <c r="G44" s="43" t="s">
        <v>225</v>
      </c>
      <c r="H44" s="43" t="s">
        <v>226</v>
      </c>
      <c r="I44" s="43" t="s">
        <v>284</v>
      </c>
      <c r="J44" s="43" t="s">
        <v>228</v>
      </c>
      <c r="K44" s="49"/>
      <c r="L44" s="43">
        <v>1</v>
      </c>
      <c r="M44" s="43">
        <v>0</v>
      </c>
      <c r="N44" s="43" t="s">
        <v>141</v>
      </c>
      <c r="O44" s="43" t="s">
        <v>146</v>
      </c>
      <c r="P44" s="43">
        <v>0</v>
      </c>
      <c r="Q44" s="42">
        <v>0</v>
      </c>
      <c r="R44" s="42">
        <v>0</v>
      </c>
      <c r="S44" s="43">
        <v>0</v>
      </c>
      <c r="T44" s="43">
        <v>0</v>
      </c>
      <c r="U44" s="43">
        <f t="shared" si="3"/>
        <v>20000</v>
      </c>
      <c r="V44" s="43" t="s">
        <v>221</v>
      </c>
      <c r="W44" s="43">
        <v>0</v>
      </c>
      <c r="X44" s="43">
        <v>0</v>
      </c>
      <c r="Y44" s="43">
        <v>0</v>
      </c>
      <c r="Z44" s="43" t="s">
        <v>230</v>
      </c>
      <c r="AA44" s="41" t="str">
        <f t="shared" si="4"/>
        <v>0</v>
      </c>
      <c r="AB44" s="41" t="str">
        <f t="shared" si="5"/>
        <v>0</v>
      </c>
      <c r="AC44" s="42">
        <v>1</v>
      </c>
      <c r="AD44" s="42">
        <v>1</v>
      </c>
      <c r="AE44" s="42">
        <v>1</v>
      </c>
      <c r="AF44" s="42">
        <v>0</v>
      </c>
      <c r="AG44" s="41" t="s">
        <v>256</v>
      </c>
      <c r="AH44" s="40"/>
      <c r="AI44" s="40"/>
      <c r="AJ44" s="40"/>
      <c r="AK44" s="40"/>
      <c r="AL44" s="40"/>
    </row>
    <row r="45" spans="1:38">
      <c r="A45" s="50">
        <v>43</v>
      </c>
      <c r="B45" s="41">
        <v>42653</v>
      </c>
      <c r="C45" s="42">
        <v>2016</v>
      </c>
      <c r="D45" s="42">
        <v>49</v>
      </c>
      <c r="E45" s="42" t="s">
        <v>121</v>
      </c>
      <c r="F45" s="43" t="s">
        <v>216</v>
      </c>
      <c r="G45" s="43" t="s">
        <v>217</v>
      </c>
      <c r="H45" s="43" t="s">
        <v>218</v>
      </c>
      <c r="I45" s="43" t="s">
        <v>335</v>
      </c>
      <c r="J45" s="43" t="s">
        <v>234</v>
      </c>
      <c r="K45" s="49"/>
      <c r="L45" s="43">
        <v>1</v>
      </c>
      <c r="M45" s="43">
        <v>1</v>
      </c>
      <c r="N45" s="43" t="s">
        <v>137</v>
      </c>
      <c r="O45" s="43" t="s">
        <v>145</v>
      </c>
      <c r="P45" s="43">
        <v>0</v>
      </c>
      <c r="Q45" s="42">
        <v>1</v>
      </c>
      <c r="R45" s="42">
        <v>1</v>
      </c>
      <c r="S45" s="43">
        <v>1</v>
      </c>
      <c r="T45" s="43">
        <v>1</v>
      </c>
      <c r="U45" s="43">
        <f t="shared" si="3"/>
        <v>30000</v>
      </c>
      <c r="V45" s="43" t="s">
        <v>221</v>
      </c>
      <c r="W45" s="43">
        <v>0</v>
      </c>
      <c r="X45" s="43">
        <v>0</v>
      </c>
      <c r="Y45" s="43">
        <v>0</v>
      </c>
      <c r="Z45" s="43" t="s">
        <v>309</v>
      </c>
      <c r="AA45" s="41" t="str">
        <f t="shared" si="4"/>
        <v>0</v>
      </c>
      <c r="AB45" s="41" t="str">
        <f t="shared" si="5"/>
        <v>0</v>
      </c>
      <c r="AC45" s="42">
        <v>1</v>
      </c>
      <c r="AD45" s="42">
        <v>1</v>
      </c>
      <c r="AE45" s="42">
        <v>0</v>
      </c>
      <c r="AF45" s="42">
        <v>1</v>
      </c>
      <c r="AG45" s="41" t="s">
        <v>274</v>
      </c>
      <c r="AH45" s="40"/>
      <c r="AI45" s="40"/>
      <c r="AJ45" s="40"/>
      <c r="AK45" s="40"/>
      <c r="AL45" s="40"/>
    </row>
    <row r="46" spans="1:38">
      <c r="A46" s="50">
        <v>44</v>
      </c>
      <c r="B46" s="41">
        <v>42655</v>
      </c>
      <c r="C46" s="42">
        <v>2016</v>
      </c>
      <c r="D46" s="42">
        <v>38</v>
      </c>
      <c r="E46" s="42" t="s">
        <v>123</v>
      </c>
      <c r="F46" s="43" t="s">
        <v>216</v>
      </c>
      <c r="G46" s="43" t="s">
        <v>236</v>
      </c>
      <c r="H46" s="43" t="s">
        <v>281</v>
      </c>
      <c r="I46" s="43" t="s">
        <v>336</v>
      </c>
      <c r="J46" s="43" t="s">
        <v>239</v>
      </c>
      <c r="K46" s="49"/>
      <c r="L46" s="43">
        <v>1</v>
      </c>
      <c r="M46" s="43">
        <v>1</v>
      </c>
      <c r="N46" s="43" t="s">
        <v>137</v>
      </c>
      <c r="O46" s="43" t="s">
        <v>145</v>
      </c>
      <c r="P46" s="43">
        <v>1</v>
      </c>
      <c r="Q46" s="42">
        <v>0</v>
      </c>
      <c r="R46" s="42">
        <v>0</v>
      </c>
      <c r="S46" s="43">
        <v>0</v>
      </c>
      <c r="T46" s="43">
        <v>0</v>
      </c>
      <c r="U46" s="43">
        <f t="shared" si="3"/>
        <v>40000</v>
      </c>
      <c r="V46" s="43" t="s">
        <v>240</v>
      </c>
      <c r="W46" s="43">
        <v>0</v>
      </c>
      <c r="X46" s="43">
        <v>0</v>
      </c>
      <c r="Y46" s="43">
        <v>0</v>
      </c>
      <c r="Z46" s="43" t="s">
        <v>337</v>
      </c>
      <c r="AA46" s="41" t="str">
        <f t="shared" si="4"/>
        <v>0</v>
      </c>
      <c r="AB46" s="41" t="str">
        <f t="shared" si="5"/>
        <v>0</v>
      </c>
      <c r="AC46" s="42">
        <v>1</v>
      </c>
      <c r="AD46" s="42">
        <v>0</v>
      </c>
      <c r="AE46" s="42">
        <v>1</v>
      </c>
      <c r="AF46" s="42">
        <v>0</v>
      </c>
      <c r="AG46" s="41" t="s">
        <v>260</v>
      </c>
      <c r="AH46" s="40"/>
      <c r="AI46" s="40"/>
      <c r="AJ46" s="40"/>
      <c r="AK46" s="40"/>
      <c r="AL46" s="40"/>
    </row>
    <row r="47" spans="1:38">
      <c r="A47" s="50">
        <v>45</v>
      </c>
      <c r="B47" s="41">
        <v>42655</v>
      </c>
      <c r="C47" s="42">
        <v>2016</v>
      </c>
      <c r="D47" s="42">
        <v>99</v>
      </c>
      <c r="E47" s="42" t="s">
        <v>123</v>
      </c>
      <c r="F47" s="43" t="s">
        <v>224</v>
      </c>
      <c r="G47" s="43" t="s">
        <v>261</v>
      </c>
      <c r="H47" s="43" t="s">
        <v>262</v>
      </c>
      <c r="I47" s="43" t="s">
        <v>265</v>
      </c>
      <c r="J47" s="43" t="s">
        <v>247</v>
      </c>
      <c r="K47" s="49"/>
      <c r="L47" s="43">
        <v>1</v>
      </c>
      <c r="M47" s="43">
        <v>0</v>
      </c>
      <c r="N47" s="43" t="s">
        <v>137</v>
      </c>
      <c r="O47" s="43" t="s">
        <v>146</v>
      </c>
      <c r="P47" s="43">
        <v>0</v>
      </c>
      <c r="Q47" s="42">
        <v>0</v>
      </c>
      <c r="R47" s="42">
        <v>0</v>
      </c>
      <c r="S47" s="43">
        <v>0</v>
      </c>
      <c r="T47" s="43">
        <v>0</v>
      </c>
      <c r="U47" s="43">
        <f t="shared" si="3"/>
        <v>10000</v>
      </c>
      <c r="V47" s="43" t="s">
        <v>240</v>
      </c>
      <c r="W47" s="43">
        <v>0</v>
      </c>
      <c r="X47" s="43">
        <v>0</v>
      </c>
      <c r="Y47" s="43">
        <v>0</v>
      </c>
      <c r="Z47" s="43" t="s">
        <v>230</v>
      </c>
      <c r="AA47" s="41" t="str">
        <f t="shared" si="4"/>
        <v>0</v>
      </c>
      <c r="AB47" s="41" t="str">
        <f t="shared" si="5"/>
        <v>0</v>
      </c>
      <c r="AC47" s="42">
        <v>0</v>
      </c>
      <c r="AD47" s="42">
        <v>0</v>
      </c>
      <c r="AE47" s="42">
        <v>0</v>
      </c>
      <c r="AF47" s="42">
        <v>0</v>
      </c>
      <c r="AG47" s="41" t="s">
        <v>253</v>
      </c>
      <c r="AH47" s="40"/>
      <c r="AI47" s="40"/>
      <c r="AJ47" s="40"/>
      <c r="AK47" s="40"/>
      <c r="AL47" s="40"/>
    </row>
    <row r="48" spans="1:38">
      <c r="A48" s="50">
        <v>46</v>
      </c>
      <c r="B48" s="41">
        <v>42656</v>
      </c>
      <c r="C48" s="42">
        <v>2016</v>
      </c>
      <c r="D48" s="42">
        <v>5</v>
      </c>
      <c r="E48" s="42" t="s">
        <v>121</v>
      </c>
      <c r="F48" s="43" t="s">
        <v>216</v>
      </c>
      <c r="G48" s="43" t="s">
        <v>217</v>
      </c>
      <c r="H48" s="43" t="s">
        <v>232</v>
      </c>
      <c r="I48" s="43" t="s">
        <v>297</v>
      </c>
      <c r="J48" s="43" t="s">
        <v>251</v>
      </c>
      <c r="K48" s="49"/>
      <c r="L48" s="43">
        <v>1</v>
      </c>
      <c r="M48" s="43">
        <v>0</v>
      </c>
      <c r="N48" s="43" t="s">
        <v>137</v>
      </c>
      <c r="O48" s="43" t="s">
        <v>146</v>
      </c>
      <c r="P48" s="43">
        <v>0</v>
      </c>
      <c r="Q48" s="42">
        <v>0</v>
      </c>
      <c r="R48" s="42">
        <v>0</v>
      </c>
      <c r="S48" s="43">
        <v>0</v>
      </c>
      <c r="T48" s="43">
        <v>0</v>
      </c>
      <c r="U48" s="43">
        <f t="shared" si="3"/>
        <v>30000</v>
      </c>
      <c r="V48" s="43" t="s">
        <v>277</v>
      </c>
      <c r="W48" s="43">
        <v>0</v>
      </c>
      <c r="X48" s="43">
        <v>0</v>
      </c>
      <c r="Y48" s="43">
        <v>0</v>
      </c>
      <c r="Z48" s="43" t="s">
        <v>338</v>
      </c>
      <c r="AA48" s="41" t="str">
        <f t="shared" si="4"/>
        <v>0</v>
      </c>
      <c r="AB48" s="41" t="str">
        <f t="shared" si="5"/>
        <v>0</v>
      </c>
      <c r="AC48" s="42">
        <v>0</v>
      </c>
      <c r="AD48" s="42">
        <v>0</v>
      </c>
      <c r="AE48" s="42">
        <v>0</v>
      </c>
      <c r="AF48" s="42">
        <v>0</v>
      </c>
      <c r="AG48" s="41" t="s">
        <v>339</v>
      </c>
      <c r="AH48" s="40"/>
      <c r="AI48" s="40"/>
      <c r="AJ48" s="40"/>
      <c r="AK48" s="40"/>
      <c r="AL48" s="40"/>
    </row>
    <row r="49" spans="1:38">
      <c r="A49" s="50">
        <v>47</v>
      </c>
      <c r="B49" s="41">
        <v>42656</v>
      </c>
      <c r="C49" s="42">
        <v>2016</v>
      </c>
      <c r="D49" s="42">
        <v>4</v>
      </c>
      <c r="E49" s="42" t="s">
        <v>123</v>
      </c>
      <c r="F49" s="43" t="s">
        <v>216</v>
      </c>
      <c r="G49" s="43" t="s">
        <v>217</v>
      </c>
      <c r="H49" s="43" t="s">
        <v>249</v>
      </c>
      <c r="I49" s="43" t="s">
        <v>250</v>
      </c>
      <c r="J49" s="43" t="s">
        <v>255</v>
      </c>
      <c r="K49" s="49"/>
      <c r="L49" s="43">
        <v>1</v>
      </c>
      <c r="M49" s="43">
        <v>0</v>
      </c>
      <c r="N49" s="43" t="s">
        <v>139</v>
      </c>
      <c r="O49" s="43" t="s">
        <v>145</v>
      </c>
      <c r="P49" s="43">
        <v>0</v>
      </c>
      <c r="Q49" s="42">
        <v>0</v>
      </c>
      <c r="R49" s="42">
        <v>0</v>
      </c>
      <c r="S49" s="43">
        <v>0</v>
      </c>
      <c r="T49" s="43">
        <v>0</v>
      </c>
      <c r="U49" s="43">
        <f t="shared" si="3"/>
        <v>30000</v>
      </c>
      <c r="V49" s="43" t="s">
        <v>221</v>
      </c>
      <c r="W49" s="43">
        <v>0</v>
      </c>
      <c r="X49" s="43">
        <v>0</v>
      </c>
      <c r="Y49" s="43">
        <v>1</v>
      </c>
      <c r="Z49" s="43" t="s">
        <v>222</v>
      </c>
      <c r="AA49" s="41">
        <v>42643</v>
      </c>
      <c r="AB49" s="41">
        <v>42647</v>
      </c>
      <c r="AC49" s="42">
        <v>0</v>
      </c>
      <c r="AD49" s="42">
        <v>0</v>
      </c>
      <c r="AE49" s="42">
        <v>0</v>
      </c>
      <c r="AF49" s="42">
        <v>0</v>
      </c>
      <c r="AG49" s="41" t="s">
        <v>271</v>
      </c>
      <c r="AH49" s="40"/>
      <c r="AI49" s="40"/>
      <c r="AJ49" s="40"/>
      <c r="AK49" s="40"/>
      <c r="AL49" s="40"/>
    </row>
    <row r="50" spans="1:38">
      <c r="A50" s="50">
        <v>48</v>
      </c>
      <c r="B50" s="41">
        <v>42657</v>
      </c>
      <c r="C50" s="42">
        <v>2016</v>
      </c>
      <c r="D50" s="42">
        <v>6</v>
      </c>
      <c r="E50" s="42" t="s">
        <v>123</v>
      </c>
      <c r="F50" s="43" t="s">
        <v>224</v>
      </c>
      <c r="G50" s="43" t="s">
        <v>225</v>
      </c>
      <c r="H50" s="43" t="s">
        <v>340</v>
      </c>
      <c r="I50" s="43" t="s">
        <v>341</v>
      </c>
      <c r="J50" s="43" t="s">
        <v>259</v>
      </c>
      <c r="K50" s="49"/>
      <c r="L50" s="43">
        <v>1</v>
      </c>
      <c r="M50" s="43">
        <v>0</v>
      </c>
      <c r="N50" s="43" t="s">
        <v>137</v>
      </c>
      <c r="O50" s="43" t="s">
        <v>145</v>
      </c>
      <c r="P50" s="43">
        <v>0</v>
      </c>
      <c r="Q50" s="42">
        <v>0</v>
      </c>
      <c r="R50" s="42">
        <v>0</v>
      </c>
      <c r="S50" s="43">
        <v>0</v>
      </c>
      <c r="T50" s="43">
        <v>0</v>
      </c>
      <c r="U50" s="43">
        <f t="shared" si="3"/>
        <v>20000</v>
      </c>
      <c r="V50" s="43" t="s">
        <v>277</v>
      </c>
      <c r="W50" s="43">
        <v>0</v>
      </c>
      <c r="X50" s="43">
        <v>0</v>
      </c>
      <c r="Y50" s="43">
        <v>1</v>
      </c>
      <c r="Z50" s="43" t="s">
        <v>342</v>
      </c>
      <c r="AA50" s="41">
        <v>42647</v>
      </c>
      <c r="AB50" s="41">
        <v>42649</v>
      </c>
      <c r="AC50" s="42">
        <v>1</v>
      </c>
      <c r="AD50" s="42">
        <v>1</v>
      </c>
      <c r="AE50" s="42">
        <v>0</v>
      </c>
      <c r="AF50" s="42">
        <v>0</v>
      </c>
      <c r="AG50" s="41" t="s">
        <v>343</v>
      </c>
      <c r="AH50" s="40"/>
      <c r="AI50" s="40"/>
      <c r="AJ50" s="40"/>
      <c r="AK50" s="40"/>
      <c r="AL50" s="40"/>
    </row>
    <row r="51" spans="1:38">
      <c r="A51" s="50">
        <v>49</v>
      </c>
      <c r="B51" s="41">
        <v>42657</v>
      </c>
      <c r="C51" s="42">
        <v>2016</v>
      </c>
      <c r="D51" s="42">
        <v>7</v>
      </c>
      <c r="E51" s="42" t="s">
        <v>123</v>
      </c>
      <c r="F51" s="43" t="s">
        <v>216</v>
      </c>
      <c r="G51" s="43" t="s">
        <v>236</v>
      </c>
      <c r="H51" s="43" t="s">
        <v>344</v>
      </c>
      <c r="I51" s="43" t="s">
        <v>345</v>
      </c>
      <c r="J51" s="43" t="s">
        <v>264</v>
      </c>
      <c r="K51" s="49"/>
      <c r="L51" s="43">
        <v>1</v>
      </c>
      <c r="M51" s="43">
        <v>1</v>
      </c>
      <c r="N51" s="43" t="s">
        <v>137</v>
      </c>
      <c r="O51" s="43" t="s">
        <v>145</v>
      </c>
      <c r="P51" s="43">
        <v>1</v>
      </c>
      <c r="Q51" s="42">
        <v>1</v>
      </c>
      <c r="R51" s="42">
        <v>0</v>
      </c>
      <c r="S51" s="43">
        <v>0</v>
      </c>
      <c r="T51" s="43">
        <v>0</v>
      </c>
      <c r="U51" s="43">
        <f t="shared" si="3"/>
        <v>40000</v>
      </c>
      <c r="V51" s="43" t="s">
        <v>240</v>
      </c>
      <c r="W51" s="43">
        <v>1</v>
      </c>
      <c r="X51" s="43">
        <v>0</v>
      </c>
      <c r="Y51" s="43">
        <v>0</v>
      </c>
      <c r="Z51" s="43" t="s">
        <v>230</v>
      </c>
      <c r="AA51" s="41" t="str">
        <f t="shared" ref="AA51:AA58" si="6">IF(Y51=0, "0", " ")</f>
        <v>0</v>
      </c>
      <c r="AB51" s="41" t="str">
        <f t="shared" ref="AB51:AB58" si="7">IF(Y51=0, "0", " ")</f>
        <v>0</v>
      </c>
      <c r="AC51" s="42">
        <v>1</v>
      </c>
      <c r="AD51" s="42">
        <v>0</v>
      </c>
      <c r="AE51" s="42">
        <v>1</v>
      </c>
      <c r="AF51" s="42">
        <v>1</v>
      </c>
      <c r="AG51" s="41" t="s">
        <v>346</v>
      </c>
      <c r="AH51" s="40"/>
      <c r="AI51" s="40"/>
      <c r="AJ51" s="40"/>
      <c r="AK51" s="40"/>
      <c r="AL51" s="40"/>
    </row>
    <row r="52" spans="1:38">
      <c r="A52" s="50">
        <v>50</v>
      </c>
      <c r="B52" s="41">
        <v>42658</v>
      </c>
      <c r="C52" s="42">
        <v>2016</v>
      </c>
      <c r="D52" s="42">
        <v>8</v>
      </c>
      <c r="E52" s="42" t="s">
        <v>121</v>
      </c>
      <c r="F52" s="43" t="s">
        <v>224</v>
      </c>
      <c r="G52" s="43" t="s">
        <v>261</v>
      </c>
      <c r="H52" s="43" t="s">
        <v>262</v>
      </c>
      <c r="I52" s="43" t="s">
        <v>294</v>
      </c>
      <c r="J52" s="43" t="s">
        <v>266</v>
      </c>
      <c r="K52" s="49"/>
      <c r="L52" s="43">
        <v>1</v>
      </c>
      <c r="M52" s="43">
        <v>1</v>
      </c>
      <c r="N52" s="43" t="s">
        <v>137</v>
      </c>
      <c r="O52" s="43" t="s">
        <v>145</v>
      </c>
      <c r="P52" s="43">
        <v>1</v>
      </c>
      <c r="Q52" s="42">
        <v>1</v>
      </c>
      <c r="R52" s="42">
        <v>0</v>
      </c>
      <c r="S52" s="43">
        <v>0</v>
      </c>
      <c r="T52" s="43">
        <v>0</v>
      </c>
      <c r="U52" s="43">
        <f t="shared" si="3"/>
        <v>10000</v>
      </c>
      <c r="V52" s="43" t="s">
        <v>240</v>
      </c>
      <c r="W52" s="43">
        <v>0</v>
      </c>
      <c r="X52" s="43">
        <v>1</v>
      </c>
      <c r="Y52" s="43">
        <v>0</v>
      </c>
      <c r="Z52" s="43" t="s">
        <v>347</v>
      </c>
      <c r="AA52" s="41" t="str">
        <f t="shared" si="6"/>
        <v>0</v>
      </c>
      <c r="AB52" s="41" t="str">
        <f t="shared" si="7"/>
        <v>0</v>
      </c>
      <c r="AC52" s="42">
        <v>0</v>
      </c>
      <c r="AD52" s="42">
        <v>0</v>
      </c>
      <c r="AE52" s="42">
        <v>0</v>
      </c>
      <c r="AF52" s="42">
        <v>0</v>
      </c>
      <c r="AG52" s="41" t="s">
        <v>231</v>
      </c>
      <c r="AH52" s="40"/>
      <c r="AI52" s="40"/>
      <c r="AJ52" s="40"/>
      <c r="AK52" s="40"/>
      <c r="AL52" s="40"/>
    </row>
    <row r="53" spans="1:38">
      <c r="A53" s="50">
        <v>51</v>
      </c>
      <c r="B53" s="41">
        <v>42658</v>
      </c>
      <c r="C53" s="42">
        <v>2016</v>
      </c>
      <c r="D53" s="42">
        <v>3</v>
      </c>
      <c r="E53" s="42" t="s">
        <v>121</v>
      </c>
      <c r="F53" s="43" t="s">
        <v>216</v>
      </c>
      <c r="G53" s="43" t="s">
        <v>236</v>
      </c>
      <c r="H53" s="43" t="s">
        <v>281</v>
      </c>
      <c r="I53" s="43" t="s">
        <v>348</v>
      </c>
      <c r="J53" s="43" t="s">
        <v>270</v>
      </c>
      <c r="K53" s="49"/>
      <c r="L53" s="43">
        <v>1</v>
      </c>
      <c r="M53" s="43">
        <v>0</v>
      </c>
      <c r="N53" s="43" t="s">
        <v>139</v>
      </c>
      <c r="O53" s="43" t="s">
        <v>145</v>
      </c>
      <c r="P53" s="43">
        <v>0</v>
      </c>
      <c r="Q53" s="42">
        <v>0</v>
      </c>
      <c r="R53" s="42">
        <v>0</v>
      </c>
      <c r="S53" s="43">
        <v>0</v>
      </c>
      <c r="T53" s="43">
        <v>0</v>
      </c>
      <c r="U53" s="43">
        <f t="shared" si="3"/>
        <v>40000</v>
      </c>
      <c r="V53" s="43" t="s">
        <v>221</v>
      </c>
      <c r="W53" s="43">
        <v>0</v>
      </c>
      <c r="X53" s="43">
        <v>0</v>
      </c>
      <c r="Y53" s="43">
        <v>0</v>
      </c>
      <c r="Z53" s="43" t="s">
        <v>252</v>
      </c>
      <c r="AA53" s="41" t="str">
        <f t="shared" si="6"/>
        <v>0</v>
      </c>
      <c r="AB53" s="41" t="str">
        <f t="shared" si="7"/>
        <v>0</v>
      </c>
      <c r="AC53" s="42">
        <v>1</v>
      </c>
      <c r="AD53" s="42">
        <v>1</v>
      </c>
      <c r="AE53" s="42">
        <v>1</v>
      </c>
      <c r="AF53" s="42">
        <v>0</v>
      </c>
      <c r="AG53" s="41" t="s">
        <v>271</v>
      </c>
      <c r="AH53" s="40"/>
      <c r="AI53" s="40"/>
      <c r="AJ53" s="40"/>
      <c r="AK53" s="40"/>
      <c r="AL53" s="40"/>
    </row>
    <row r="54" spans="1:38">
      <c r="A54" s="50">
        <v>52</v>
      </c>
      <c r="B54" s="41">
        <v>42659</v>
      </c>
      <c r="C54" s="42">
        <v>2016</v>
      </c>
      <c r="D54" s="42">
        <v>4</v>
      </c>
      <c r="E54" s="42" t="s">
        <v>121</v>
      </c>
      <c r="F54" s="43" t="s">
        <v>216</v>
      </c>
      <c r="G54" s="43" t="s">
        <v>217</v>
      </c>
      <c r="H54" s="43" t="s">
        <v>218</v>
      </c>
      <c r="I54" s="43" t="s">
        <v>219</v>
      </c>
      <c r="J54" s="43" t="s">
        <v>272</v>
      </c>
      <c r="K54" s="49"/>
      <c r="L54" s="43">
        <v>1</v>
      </c>
      <c r="M54" s="43">
        <v>0</v>
      </c>
      <c r="N54" s="43" t="s">
        <v>139</v>
      </c>
      <c r="O54" s="43" t="s">
        <v>146</v>
      </c>
      <c r="P54" s="43">
        <v>0</v>
      </c>
      <c r="Q54" s="42">
        <v>0</v>
      </c>
      <c r="R54" s="42">
        <v>0</v>
      </c>
      <c r="S54" s="43">
        <v>0</v>
      </c>
      <c r="T54" s="43">
        <v>0</v>
      </c>
      <c r="U54" s="43">
        <f t="shared" si="3"/>
        <v>30000</v>
      </c>
      <c r="V54" s="43" t="s">
        <v>277</v>
      </c>
      <c r="W54" s="43">
        <v>0</v>
      </c>
      <c r="X54" s="43">
        <v>0</v>
      </c>
      <c r="Y54" s="43">
        <v>0</v>
      </c>
      <c r="Z54" s="43" t="s">
        <v>222</v>
      </c>
      <c r="AA54" s="41" t="str">
        <f t="shared" si="6"/>
        <v>0</v>
      </c>
      <c r="AB54" s="41" t="str">
        <f t="shared" si="7"/>
        <v>0</v>
      </c>
      <c r="AC54" s="42">
        <v>0</v>
      </c>
      <c r="AD54" s="42">
        <v>0</v>
      </c>
      <c r="AE54" s="42">
        <v>0</v>
      </c>
      <c r="AF54" s="42">
        <v>0</v>
      </c>
      <c r="AG54" s="41" t="s">
        <v>346</v>
      </c>
      <c r="AH54" s="40"/>
      <c r="AI54" s="40"/>
      <c r="AJ54" s="40"/>
      <c r="AK54" s="40"/>
      <c r="AL54" s="40"/>
    </row>
    <row r="55" spans="1:38">
      <c r="A55" s="50">
        <v>53</v>
      </c>
      <c r="B55" s="41">
        <v>42660</v>
      </c>
      <c r="C55" s="42">
        <v>2016</v>
      </c>
      <c r="D55" s="42">
        <v>1</v>
      </c>
      <c r="E55" s="42" t="s">
        <v>123</v>
      </c>
      <c r="F55" s="43" t="s">
        <v>224</v>
      </c>
      <c r="G55" s="43" t="s">
        <v>225</v>
      </c>
      <c r="H55" s="43" t="s">
        <v>226</v>
      </c>
      <c r="I55" s="43" t="s">
        <v>284</v>
      </c>
      <c r="J55" s="43" t="s">
        <v>273</v>
      </c>
      <c r="K55" s="49"/>
      <c r="L55" s="43">
        <v>1</v>
      </c>
      <c r="M55" s="43">
        <v>0</v>
      </c>
      <c r="N55" s="43" t="s">
        <v>137</v>
      </c>
      <c r="O55" s="43" t="s">
        <v>146</v>
      </c>
      <c r="P55" s="43">
        <v>0</v>
      </c>
      <c r="Q55" s="42">
        <v>0</v>
      </c>
      <c r="R55" s="42">
        <v>0</v>
      </c>
      <c r="S55" s="43">
        <v>0</v>
      </c>
      <c r="T55" s="43">
        <v>0</v>
      </c>
      <c r="U55" s="43">
        <f t="shared" si="3"/>
        <v>20000</v>
      </c>
      <c r="V55" s="43" t="s">
        <v>240</v>
      </c>
      <c r="W55" s="43">
        <v>0</v>
      </c>
      <c r="X55" s="43">
        <v>0</v>
      </c>
      <c r="Y55" s="43">
        <v>0</v>
      </c>
      <c r="Z55" s="43" t="s">
        <v>230</v>
      </c>
      <c r="AA55" s="41" t="str">
        <f t="shared" si="6"/>
        <v>0</v>
      </c>
      <c r="AB55" s="41" t="str">
        <f t="shared" si="7"/>
        <v>0</v>
      </c>
      <c r="AC55" s="42">
        <v>1</v>
      </c>
      <c r="AD55" s="42">
        <v>0</v>
      </c>
      <c r="AE55" s="42">
        <v>1</v>
      </c>
      <c r="AF55" s="42">
        <v>1</v>
      </c>
      <c r="AG55" s="41" t="s">
        <v>267</v>
      </c>
      <c r="AH55" s="40"/>
      <c r="AI55" s="40"/>
      <c r="AJ55" s="40"/>
      <c r="AK55" s="40"/>
      <c r="AL55" s="40"/>
    </row>
    <row r="56" spans="1:38">
      <c r="A56" s="50">
        <v>54</v>
      </c>
      <c r="B56" s="41">
        <v>42660</v>
      </c>
      <c r="C56" s="42">
        <v>2016</v>
      </c>
      <c r="D56" s="42">
        <v>9</v>
      </c>
      <c r="E56" s="42" t="s">
        <v>123</v>
      </c>
      <c r="F56" s="43" t="s">
        <v>224</v>
      </c>
      <c r="G56" s="43" t="s">
        <v>225</v>
      </c>
      <c r="H56" s="43" t="s">
        <v>257</v>
      </c>
      <c r="I56" s="43" t="s">
        <v>349</v>
      </c>
      <c r="J56" s="43" t="s">
        <v>276</v>
      </c>
      <c r="K56" s="49"/>
      <c r="L56" s="43">
        <v>1</v>
      </c>
      <c r="M56" s="43">
        <v>0</v>
      </c>
      <c r="N56" s="43" t="s">
        <v>137</v>
      </c>
      <c r="O56" s="43" t="s">
        <v>145</v>
      </c>
      <c r="P56" s="43">
        <v>0</v>
      </c>
      <c r="Q56" s="42">
        <v>0</v>
      </c>
      <c r="R56" s="42">
        <v>0</v>
      </c>
      <c r="S56" s="43">
        <v>1</v>
      </c>
      <c r="T56" s="43">
        <v>1</v>
      </c>
      <c r="U56" s="43">
        <f t="shared" si="3"/>
        <v>20000</v>
      </c>
      <c r="V56" s="43" t="s">
        <v>240</v>
      </c>
      <c r="W56" s="43">
        <v>0</v>
      </c>
      <c r="X56" s="43">
        <v>0</v>
      </c>
      <c r="Y56" s="43">
        <v>0</v>
      </c>
      <c r="Z56" s="43" t="s">
        <v>241</v>
      </c>
      <c r="AA56" s="41" t="str">
        <f t="shared" si="6"/>
        <v>0</v>
      </c>
      <c r="AB56" s="41" t="str">
        <f t="shared" si="7"/>
        <v>0</v>
      </c>
      <c r="AC56" s="42">
        <v>0</v>
      </c>
      <c r="AD56" s="42">
        <v>0</v>
      </c>
      <c r="AE56" s="42">
        <v>0</v>
      </c>
      <c r="AF56" s="42">
        <v>0</v>
      </c>
      <c r="AG56" s="41" t="s">
        <v>231</v>
      </c>
      <c r="AH56" s="40"/>
      <c r="AI56" s="40"/>
      <c r="AJ56" s="40"/>
      <c r="AK56" s="40"/>
      <c r="AL56" s="40"/>
    </row>
    <row r="57" spans="1:38">
      <c r="A57" s="50">
        <v>55</v>
      </c>
      <c r="B57" s="41">
        <v>42665</v>
      </c>
      <c r="C57" s="42">
        <v>2016</v>
      </c>
      <c r="D57" s="42">
        <v>5</v>
      </c>
      <c r="E57" s="42" t="s">
        <v>121</v>
      </c>
      <c r="F57" s="43" t="s">
        <v>224</v>
      </c>
      <c r="G57" s="43" t="s">
        <v>261</v>
      </c>
      <c r="H57" s="43" t="s">
        <v>310</v>
      </c>
      <c r="I57" s="43" t="s">
        <v>311</v>
      </c>
      <c r="J57" s="43" t="s">
        <v>280</v>
      </c>
      <c r="K57" s="49"/>
      <c r="L57" s="43">
        <v>1</v>
      </c>
      <c r="M57" s="43">
        <v>1</v>
      </c>
      <c r="N57" s="43" t="s">
        <v>139</v>
      </c>
      <c r="O57" s="43" t="s">
        <v>146</v>
      </c>
      <c r="P57" s="43">
        <v>1</v>
      </c>
      <c r="Q57" s="42">
        <v>0</v>
      </c>
      <c r="R57" s="42">
        <v>0</v>
      </c>
      <c r="S57" s="43">
        <v>0</v>
      </c>
      <c r="T57" s="43">
        <v>0</v>
      </c>
      <c r="U57" s="43">
        <f t="shared" si="3"/>
        <v>10000</v>
      </c>
      <c r="V57" s="43" t="s">
        <v>221</v>
      </c>
      <c r="W57" s="43">
        <v>1</v>
      </c>
      <c r="X57" s="43">
        <v>0</v>
      </c>
      <c r="Y57" s="43">
        <v>0</v>
      </c>
      <c r="Z57" s="43" t="s">
        <v>350</v>
      </c>
      <c r="AA57" s="41" t="str">
        <f t="shared" si="6"/>
        <v>0</v>
      </c>
      <c r="AB57" s="41" t="str">
        <f t="shared" si="7"/>
        <v>0</v>
      </c>
      <c r="AC57" s="42">
        <v>0</v>
      </c>
      <c r="AD57" s="42">
        <v>0</v>
      </c>
      <c r="AE57" s="42">
        <v>0</v>
      </c>
      <c r="AF57" s="42">
        <v>0</v>
      </c>
      <c r="AG57" s="41" t="s">
        <v>302</v>
      </c>
      <c r="AH57" s="40"/>
      <c r="AI57" s="40"/>
      <c r="AJ57" s="40"/>
      <c r="AK57" s="40"/>
      <c r="AL57" s="40"/>
    </row>
    <row r="58" spans="1:38">
      <c r="A58" s="50">
        <v>56</v>
      </c>
      <c r="B58" s="41">
        <v>42668</v>
      </c>
      <c r="C58" s="42">
        <v>2016</v>
      </c>
      <c r="D58" s="42">
        <v>56</v>
      </c>
      <c r="E58" s="42" t="s">
        <v>121</v>
      </c>
      <c r="F58" s="43" t="s">
        <v>216</v>
      </c>
      <c r="G58" s="43" t="s">
        <v>236</v>
      </c>
      <c r="H58" s="43" t="s">
        <v>281</v>
      </c>
      <c r="I58" s="43" t="s">
        <v>351</v>
      </c>
      <c r="J58" s="43" t="s">
        <v>283</v>
      </c>
      <c r="K58" s="49"/>
      <c r="L58" s="43">
        <v>1</v>
      </c>
      <c r="M58" s="43">
        <v>0</v>
      </c>
      <c r="N58" s="43" t="s">
        <v>137</v>
      </c>
      <c r="O58" s="43" t="s">
        <v>145</v>
      </c>
      <c r="P58" s="43">
        <v>0</v>
      </c>
      <c r="Q58" s="42">
        <v>0</v>
      </c>
      <c r="R58" s="42">
        <v>0</v>
      </c>
      <c r="S58" s="43">
        <v>0</v>
      </c>
      <c r="T58" s="43">
        <v>0</v>
      </c>
      <c r="U58" s="43">
        <f t="shared" si="3"/>
        <v>40000</v>
      </c>
      <c r="V58" s="43" t="s">
        <v>240</v>
      </c>
      <c r="W58" s="43">
        <v>0</v>
      </c>
      <c r="X58" s="43">
        <v>0</v>
      </c>
      <c r="Y58" s="43">
        <v>0</v>
      </c>
      <c r="Z58" s="43" t="s">
        <v>350</v>
      </c>
      <c r="AA58" s="41" t="str">
        <f t="shared" si="6"/>
        <v>0</v>
      </c>
      <c r="AB58" s="41" t="str">
        <f t="shared" si="7"/>
        <v>0</v>
      </c>
      <c r="AC58" s="42">
        <v>1</v>
      </c>
      <c r="AD58" s="42">
        <v>0</v>
      </c>
      <c r="AE58" s="42">
        <v>0</v>
      </c>
      <c r="AF58" s="42">
        <v>0</v>
      </c>
      <c r="AG58" s="41" t="s">
        <v>267</v>
      </c>
      <c r="AH58" s="40"/>
      <c r="AI58" s="40"/>
      <c r="AJ58" s="40"/>
      <c r="AK58" s="40"/>
      <c r="AL58" s="40"/>
    </row>
    <row r="59" spans="1:38">
      <c r="A59" s="50">
        <v>57</v>
      </c>
      <c r="B59" s="41">
        <v>42670</v>
      </c>
      <c r="C59" s="42">
        <v>2016</v>
      </c>
      <c r="D59" s="42">
        <v>56</v>
      </c>
      <c r="E59" s="42" t="s">
        <v>123</v>
      </c>
      <c r="F59" s="43" t="s">
        <v>224</v>
      </c>
      <c r="G59" s="43" t="s">
        <v>225</v>
      </c>
      <c r="H59" s="43" t="s">
        <v>257</v>
      </c>
      <c r="I59" s="43" t="s">
        <v>349</v>
      </c>
      <c r="J59" s="43" t="s">
        <v>285</v>
      </c>
      <c r="K59" s="49"/>
      <c r="L59" s="43">
        <v>1</v>
      </c>
      <c r="M59" s="43">
        <v>1</v>
      </c>
      <c r="N59" s="43" t="s">
        <v>137</v>
      </c>
      <c r="O59" s="43" t="s">
        <v>145</v>
      </c>
      <c r="P59" s="43">
        <v>0</v>
      </c>
      <c r="Q59" s="42">
        <v>0</v>
      </c>
      <c r="R59" s="42">
        <v>0</v>
      </c>
      <c r="S59" s="43">
        <v>0</v>
      </c>
      <c r="T59" s="43">
        <v>0</v>
      </c>
      <c r="U59" s="43">
        <f t="shared" si="3"/>
        <v>20000</v>
      </c>
      <c r="V59" s="43" t="s">
        <v>277</v>
      </c>
      <c r="W59" s="43">
        <v>1</v>
      </c>
      <c r="X59" s="43">
        <v>0</v>
      </c>
      <c r="Y59" s="43">
        <v>1</v>
      </c>
      <c r="Z59" s="43" t="s">
        <v>241</v>
      </c>
      <c r="AA59" s="41">
        <v>42666</v>
      </c>
      <c r="AB59" s="41">
        <v>42667</v>
      </c>
      <c r="AC59" s="42">
        <v>1</v>
      </c>
      <c r="AD59" s="42">
        <v>1</v>
      </c>
      <c r="AE59" s="42">
        <v>0</v>
      </c>
      <c r="AF59" s="42">
        <v>1</v>
      </c>
      <c r="AG59" s="41" t="s">
        <v>235</v>
      </c>
      <c r="AH59" s="40"/>
      <c r="AI59" s="40"/>
      <c r="AJ59" s="40"/>
      <c r="AK59" s="40"/>
      <c r="AL59" s="40"/>
    </row>
    <row r="60" spans="1:38">
      <c r="A60" s="50">
        <v>58</v>
      </c>
      <c r="B60" s="41">
        <v>42672</v>
      </c>
      <c r="C60" s="42">
        <v>2016</v>
      </c>
      <c r="D60" s="42">
        <v>79</v>
      </c>
      <c r="E60" s="42" t="s">
        <v>121</v>
      </c>
      <c r="F60" s="43" t="s">
        <v>216</v>
      </c>
      <c r="G60" s="43" t="s">
        <v>217</v>
      </c>
      <c r="H60" s="43" t="s">
        <v>232</v>
      </c>
      <c r="I60" s="43" t="s">
        <v>233</v>
      </c>
      <c r="J60" s="43" t="s">
        <v>287</v>
      </c>
      <c r="K60" s="49"/>
      <c r="L60" s="43">
        <v>1</v>
      </c>
      <c r="M60" s="43">
        <v>0</v>
      </c>
      <c r="N60" s="43" t="s">
        <v>137</v>
      </c>
      <c r="O60" s="43" t="s">
        <v>145</v>
      </c>
      <c r="P60" s="43">
        <v>0</v>
      </c>
      <c r="Q60" s="42">
        <v>0</v>
      </c>
      <c r="R60" s="42">
        <v>0</v>
      </c>
      <c r="S60" s="43">
        <v>0</v>
      </c>
      <c r="T60" s="43">
        <v>0</v>
      </c>
      <c r="U60" s="43">
        <f t="shared" si="3"/>
        <v>30000</v>
      </c>
      <c r="V60" s="43" t="s">
        <v>221</v>
      </c>
      <c r="W60" s="43">
        <v>0</v>
      </c>
      <c r="X60" s="43">
        <v>0</v>
      </c>
      <c r="Y60" s="43">
        <v>0</v>
      </c>
      <c r="Z60" s="43" t="s">
        <v>230</v>
      </c>
      <c r="AA60" s="41" t="str">
        <f>IF(Y60=0, "0", " ")</f>
        <v>0</v>
      </c>
      <c r="AB60" s="41" t="str">
        <f>IF(Y60=0, "0", " ")</f>
        <v>0</v>
      </c>
      <c r="AC60" s="42">
        <v>0</v>
      </c>
      <c r="AD60" s="42">
        <v>0</v>
      </c>
      <c r="AE60" s="42">
        <v>0</v>
      </c>
      <c r="AF60" s="42">
        <v>0</v>
      </c>
      <c r="AG60" s="41" t="s">
        <v>256</v>
      </c>
      <c r="AH60" s="40"/>
      <c r="AI60" s="40"/>
      <c r="AJ60" s="40"/>
      <c r="AK60" s="40"/>
      <c r="AL60" s="40"/>
    </row>
    <row r="61" spans="1:38">
      <c r="A61" s="50">
        <v>59</v>
      </c>
      <c r="B61" s="41">
        <v>42672</v>
      </c>
      <c r="C61" s="42">
        <v>2016</v>
      </c>
      <c r="D61" s="42">
        <v>46</v>
      </c>
      <c r="E61" s="42" t="s">
        <v>121</v>
      </c>
      <c r="F61" s="43" t="s">
        <v>216</v>
      </c>
      <c r="G61" s="43" t="s">
        <v>217</v>
      </c>
      <c r="H61" s="43" t="s">
        <v>218</v>
      </c>
      <c r="I61" s="43" t="s">
        <v>335</v>
      </c>
      <c r="J61" s="43" t="s">
        <v>289</v>
      </c>
      <c r="K61" s="49"/>
      <c r="L61" s="43">
        <v>1</v>
      </c>
      <c r="M61" s="43">
        <v>0</v>
      </c>
      <c r="N61" s="43" t="s">
        <v>137</v>
      </c>
      <c r="O61" s="43" t="s">
        <v>145</v>
      </c>
      <c r="P61" s="43">
        <v>0</v>
      </c>
      <c r="Q61" s="42">
        <v>0</v>
      </c>
      <c r="R61" s="42">
        <v>0</v>
      </c>
      <c r="S61" s="43">
        <v>0</v>
      </c>
      <c r="T61" s="43">
        <v>0</v>
      </c>
      <c r="U61" s="43">
        <f t="shared" si="3"/>
        <v>30000</v>
      </c>
      <c r="V61" s="43" t="s">
        <v>221</v>
      </c>
      <c r="W61" s="43">
        <v>0</v>
      </c>
      <c r="X61" s="43">
        <v>0</v>
      </c>
      <c r="Y61" s="43">
        <v>1</v>
      </c>
      <c r="Z61" s="43" t="s">
        <v>293</v>
      </c>
      <c r="AA61" s="41">
        <v>42665</v>
      </c>
      <c r="AB61" s="41">
        <v>42670</v>
      </c>
      <c r="AC61" s="42">
        <v>1</v>
      </c>
      <c r="AD61" s="42">
        <v>1</v>
      </c>
      <c r="AE61" s="42">
        <v>0</v>
      </c>
      <c r="AF61" s="42">
        <v>1</v>
      </c>
      <c r="AG61" s="41" t="s">
        <v>242</v>
      </c>
      <c r="AH61" s="40"/>
      <c r="AI61" s="40"/>
      <c r="AJ61" s="40"/>
      <c r="AK61" s="40"/>
      <c r="AL61" s="40"/>
    </row>
    <row r="62" spans="1:38">
      <c r="A62" s="48">
        <v>60</v>
      </c>
      <c r="B62" s="47">
        <v>42673</v>
      </c>
      <c r="C62" s="46">
        <v>2016</v>
      </c>
      <c r="D62" s="46">
        <v>19</v>
      </c>
      <c r="E62" s="46" t="s">
        <v>121</v>
      </c>
      <c r="F62" s="45" t="s">
        <v>224</v>
      </c>
      <c r="G62" s="45" t="s">
        <v>261</v>
      </c>
      <c r="H62" s="45" t="s">
        <v>262</v>
      </c>
      <c r="I62" s="45" t="s">
        <v>294</v>
      </c>
      <c r="J62" s="45" t="s">
        <v>292</v>
      </c>
      <c r="K62" s="44"/>
      <c r="L62" s="43">
        <v>1</v>
      </c>
      <c r="M62" s="43">
        <v>0</v>
      </c>
      <c r="N62" s="43" t="s">
        <v>137</v>
      </c>
      <c r="O62" s="43" t="s">
        <v>146</v>
      </c>
      <c r="P62" s="43">
        <v>0</v>
      </c>
      <c r="Q62" s="42">
        <v>0</v>
      </c>
      <c r="R62" s="42">
        <v>0</v>
      </c>
      <c r="S62" s="43">
        <v>0</v>
      </c>
      <c r="T62" s="43">
        <v>0</v>
      </c>
      <c r="U62" s="43">
        <f t="shared" si="3"/>
        <v>10000</v>
      </c>
      <c r="V62" s="43" t="s">
        <v>221</v>
      </c>
      <c r="W62" s="43">
        <v>0</v>
      </c>
      <c r="X62" s="43">
        <v>0</v>
      </c>
      <c r="Y62" s="43">
        <v>0</v>
      </c>
      <c r="Z62" s="43" t="s">
        <v>293</v>
      </c>
      <c r="AA62" s="41" t="str">
        <f>IF(Y62=0, "0", " ")</f>
        <v>0</v>
      </c>
      <c r="AB62" s="41" t="str">
        <f>IF(Y62=0, "0", " ")</f>
        <v>0</v>
      </c>
      <c r="AC62" s="42">
        <v>1</v>
      </c>
      <c r="AD62" s="42">
        <v>0</v>
      </c>
      <c r="AE62" s="42">
        <v>0</v>
      </c>
      <c r="AF62" s="42">
        <v>0</v>
      </c>
      <c r="AG62" s="41" t="s">
        <v>256</v>
      </c>
      <c r="AH62" s="40"/>
      <c r="AI62" s="40"/>
      <c r="AJ62" s="40"/>
      <c r="AK62" s="40"/>
      <c r="AL62" s="40"/>
    </row>
  </sheetData>
  <mergeCells count="2">
    <mergeCell ref="AH1:AL1"/>
    <mergeCell ref="A1:AG1"/>
  </mergeCell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date" allowBlank="1" showInputMessage="1" showErrorMessage="1" xr:uid="{00000000-0002-0000-0400-000000000000}">
          <x14:formula1>
            <xm:f>'C:\Users\zelmanb\Downloads\[Passive surveillance.7-6-17.xlsx]List_labels'!#REF!</xm:f>
          </x14:formula1>
          <x14:formula2>
            <xm:f>'C:\Users\zelmanb\Downloads\[Passive surveillance.7-6-17.xlsx]List_labels'!#REF!</xm:f>
          </x14:formula2>
          <xm:sqref>B3:B62</xm:sqref>
        </x14:dataValidation>
        <x14:dataValidation type="list" allowBlank="1" showInputMessage="1" showErrorMessage="1" xr:uid="{00000000-0002-0000-0400-000001000000}">
          <x14:formula1>
            <xm:f>'C:\Users\zelmanb\Downloads\[Passive surveillance.7-6-17.xlsx]List_labels'!#REF!</xm:f>
          </x14:formula1>
          <xm:sqref>C3:C62 E3:E62 M3:T62 W3:Y62 AC3:AF62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107"/>
  <sheetViews>
    <sheetView topLeftCell="A8" zoomScale="130" zoomScaleNormal="130" workbookViewId="0">
      <selection activeCell="F13" sqref="F13"/>
    </sheetView>
  </sheetViews>
  <sheetFormatPr defaultColWidth="8.85546875" defaultRowHeight="14.45"/>
  <cols>
    <col min="1" max="1" width="24" style="34" customWidth="1"/>
    <col min="2" max="2" width="13.28515625" style="34" customWidth="1"/>
    <col min="3" max="3" width="13.7109375" style="34" customWidth="1"/>
    <col min="4" max="4" width="16" style="34" customWidth="1"/>
    <col min="5" max="5" width="12.7109375" style="34" customWidth="1"/>
    <col min="6" max="6" width="14.85546875" style="27" customWidth="1"/>
    <col min="7" max="7" width="21.28515625" style="27" customWidth="1"/>
    <col min="8" max="8" width="18.7109375" style="27" customWidth="1"/>
    <col min="9" max="9" width="18.42578125" style="27" customWidth="1"/>
    <col min="10" max="10" width="8.5703125" style="27" customWidth="1"/>
    <col min="11" max="11" width="13.5703125" style="27" customWidth="1"/>
    <col min="12" max="12" width="9.28515625" style="27" customWidth="1"/>
    <col min="13" max="13" width="1.42578125" style="27" customWidth="1"/>
    <col min="14" max="14" width="13.85546875" style="27" customWidth="1"/>
    <col min="15" max="15" width="13.5703125" style="27" customWidth="1"/>
    <col min="16" max="16" width="0.85546875" style="27" customWidth="1"/>
    <col min="17" max="17" width="10.42578125" style="27" customWidth="1"/>
    <col min="18" max="18" width="8.85546875" style="27"/>
    <col min="19" max="19" width="9" style="27" customWidth="1"/>
    <col min="20" max="16384" width="8.85546875" style="27"/>
  </cols>
  <sheetData>
    <row r="1" spans="1:5" s="92" customFormat="1" ht="33" customHeight="1">
      <c r="A1" s="123" t="s">
        <v>352</v>
      </c>
      <c r="B1" s="100"/>
      <c r="C1" s="100"/>
      <c r="D1" s="100"/>
      <c r="E1" s="100"/>
    </row>
    <row r="2" spans="1:5" s="28" customFormat="1" ht="55.9" customHeight="1">
      <c r="A2" s="32" t="s">
        <v>353</v>
      </c>
      <c r="B2" s="33" t="s">
        <v>354</v>
      </c>
      <c r="C2" s="33" t="s">
        <v>355</v>
      </c>
      <c r="D2" s="34"/>
      <c r="E2" s="36"/>
    </row>
    <row r="3" spans="1:5">
      <c r="A3" s="101" t="s">
        <v>209</v>
      </c>
      <c r="B3" s="101">
        <v>1152</v>
      </c>
      <c r="C3" s="101">
        <v>15</v>
      </c>
    </row>
    <row r="4" spans="1:5">
      <c r="A4" s="101" t="s">
        <v>22</v>
      </c>
      <c r="B4" s="101">
        <v>7853</v>
      </c>
      <c r="C4" s="101">
        <v>231</v>
      </c>
    </row>
    <row r="5" spans="1:5">
      <c r="A5" s="101" t="s">
        <v>356</v>
      </c>
      <c r="B5" s="101">
        <v>0</v>
      </c>
      <c r="C5" s="101">
        <v>0</v>
      </c>
    </row>
    <row r="6" spans="1:5">
      <c r="A6" s="101" t="s">
        <v>357</v>
      </c>
      <c r="B6" s="101">
        <v>9005</v>
      </c>
      <c r="C6" s="101">
        <v>246</v>
      </c>
    </row>
    <row r="8" spans="1:5" ht="57.6">
      <c r="A8" s="35" t="s">
        <v>353</v>
      </c>
      <c r="B8" s="35" t="s">
        <v>358</v>
      </c>
    </row>
    <row r="9" spans="1:5" ht="12.6" customHeight="1">
      <c r="A9" s="102" t="s">
        <v>209</v>
      </c>
      <c r="B9" s="103">
        <f>GETPIVOTDATA("Total cases",$A$2,"Surv_type","Case investigation")/GETPIVOTDATA("Total screened",$A$2,"Surv_type","Case investigation")</f>
        <v>1.3020833333333334E-2</v>
      </c>
    </row>
    <row r="10" spans="1:5">
      <c r="A10" s="102" t="s">
        <v>22</v>
      </c>
      <c r="B10" s="103">
        <f>GETPIVOTDATA("Total cases",$A$2,"Surv_type","RACD")/GETPIVOTDATA("Total screened",$A$2,"Surv_type","RACD")</f>
        <v>2.9415509996179805E-2</v>
      </c>
    </row>
    <row r="11" spans="1:5">
      <c r="A11" s="104" t="s">
        <v>359</v>
      </c>
      <c r="B11" s="103">
        <f>GETPIVOTDATA("Total cases",$A$2)/GETPIVOTDATA("Total screened",$A$2)</f>
        <v>2.7318156579677958E-2</v>
      </c>
    </row>
    <row r="13" spans="1:5">
      <c r="A13" s="88"/>
      <c r="B13" s="156" t="s">
        <v>360</v>
      </c>
      <c r="C13" s="156"/>
      <c r="D13" s="157" t="s">
        <v>361</v>
      </c>
      <c r="E13" s="158"/>
    </row>
    <row r="14" spans="1:5" ht="33.6" customHeight="1">
      <c r="A14" s="35" t="s">
        <v>362</v>
      </c>
      <c r="B14" s="35" t="s">
        <v>22</v>
      </c>
      <c r="C14" s="35" t="s">
        <v>23</v>
      </c>
      <c r="D14" s="105" t="s">
        <v>363</v>
      </c>
      <c r="E14" s="35" t="s">
        <v>364</v>
      </c>
    </row>
    <row r="15" spans="1:5">
      <c r="A15" s="37" t="s">
        <v>365</v>
      </c>
      <c r="B15" s="106">
        <f>SUMIF('RACD &amp; Case Investigation'!$B$7:$B$1048576,"*"&amp;Table5[[#Headers],[RACD]]&amp;"*",'RACD &amp; Case Investigation'!F$7:F$1048576)</f>
        <v>582</v>
      </c>
      <c r="C15" s="106">
        <f>SUMIF('RACD &amp; Case Investigation'!$B$7:$B$1048576,"*"&amp;Table5[[#Headers],[Case Investigation]]&amp;"*",'RACD &amp; Case Investigation'!F$7:F$1048576)</f>
        <v>95</v>
      </c>
      <c r="D15" s="107">
        <f>$B15/(SUMIF(Table2[Surv_type], "*"&amp;Table5[[#Headers],[RACD]]&amp;"*", Table2[Area_pop]))</f>
        <v>0.59876543209876543</v>
      </c>
      <c r="E15" s="108">
        <f>$C15/(SUMIF(Table2[Surv_type], "*"&amp;Table5[[#Headers],[Case Investigation]]&amp;"*", Table2[Area_pop]))</f>
        <v>0.47499999999999998</v>
      </c>
    </row>
    <row r="16" spans="1:5">
      <c r="A16" s="37" t="s">
        <v>366</v>
      </c>
      <c r="B16" s="106">
        <f>SUMIF('RACD &amp; Case Investigation'!$B$7:$B$1048576,"*"&amp;Table5[[#Headers],[RACD]]&amp;"*",'RACD &amp; Case Investigation'!H$7:H$1048576)</f>
        <v>635</v>
      </c>
      <c r="C16" s="106">
        <f>SUMIF('RACD &amp; Case Investigation'!$B$7:$B$1048576,"*"&amp;Table5[[#Headers],[Case Investigation]]&amp;"*",'RACD &amp; Case Investigation'!H$7:H$1048576)</f>
        <v>98</v>
      </c>
      <c r="D16" s="107">
        <f>$B16/(SUMIF(Table2[Surv_type], "*"&amp;Table5[[#Headers],[RACD]]&amp;"*", Table2[Area_pop]))</f>
        <v>0.6532921810699589</v>
      </c>
      <c r="E16" s="108">
        <f>$C16/(SUMIF(Table2[Surv_type], "*"&amp;Table5[[#Headers],[Case Investigation]]&amp;"*", Table2[Area_pop]))</f>
        <v>0.49</v>
      </c>
    </row>
    <row r="17" spans="1:6">
      <c r="A17" s="37" t="s">
        <v>367</v>
      </c>
      <c r="B17" s="106">
        <f>SUMIF('RACD &amp; Case Investigation'!$B$7:$B$1048576,"*"&amp;Table5[[#Headers],[RACD]]&amp;"*",'RACD &amp; Case Investigation'!J$7:J$1048576)</f>
        <v>669</v>
      </c>
      <c r="C17" s="106">
        <f>SUMIF('RACD &amp; Case Investigation'!$B$7:$B$1048576,"*"&amp;Table5[[#Headers],[Case Investigation]]&amp;"*",'RACD &amp; Case Investigation'!J$7:J$1048576)</f>
        <v>94</v>
      </c>
      <c r="D17" s="107">
        <f>$B17/(SUMIF(Table2[Surv_type], "*"&amp;Table5[[#Headers],[RACD]]&amp;"*", Table2[Area_pop]))</f>
        <v>0.68827160493827155</v>
      </c>
      <c r="E17" s="108">
        <f>$C17/(SUMIF(Table2[Surv_type], "*"&amp;Table5[[#Headers],[Case Investigation]]&amp;"*", Table2[Area_pop]))</f>
        <v>0.47</v>
      </c>
    </row>
    <row r="18" spans="1:6">
      <c r="A18" s="37" t="s">
        <v>368</v>
      </c>
      <c r="B18" s="106">
        <f>SUMIF('RACD &amp; Case Investigation'!$B$7:$B$1048576,"*"&amp;Table5[[#Headers],[RACD]]&amp;"*",'RACD &amp; Case Investigation'!L$7:L$1048576)</f>
        <v>642</v>
      </c>
      <c r="C18" s="106">
        <f>SUMIF('RACD &amp; Case Investigation'!$B$7:$B$1048576,"*"&amp;Table5[[#Headers],[Case Investigation]]&amp;"*",'RACD &amp; Case Investigation'!L$7:L$1048576)</f>
        <v>93</v>
      </c>
      <c r="D18" s="107">
        <f>$B18/(SUMIF(Table2[Surv_type], "*"&amp;Table5[[#Headers],[RACD]]&amp;"*", Table2[Area_pop]))</f>
        <v>0.66049382716049387</v>
      </c>
      <c r="E18" s="108">
        <f>$C18/(SUMIF(Table2[Surv_type], "*"&amp;Table5[[#Headers],[Case Investigation]]&amp;"*", Table2[Area_pop]))</f>
        <v>0.46500000000000002</v>
      </c>
    </row>
    <row r="19" spans="1:6">
      <c r="A19" s="37" t="s">
        <v>369</v>
      </c>
      <c r="B19" s="106">
        <f>SUMIF('RACD &amp; Case Investigation'!$B$7:$B$1048576,"*"&amp;Table5[[#Headers],[RACD]]&amp;"*",'RACD &amp; Case Investigation'!N$7:N$1048576)</f>
        <v>684</v>
      </c>
      <c r="C19" s="106">
        <f>SUMIF('RACD &amp; Case Investigation'!$B$7:$B$1048576,"*"&amp;Table5[[#Headers],[Case Investigation]]&amp;"*",'RACD &amp; Case Investigation'!N$7:N$1048576)</f>
        <v>94</v>
      </c>
      <c r="D19" s="107">
        <f>$B19/(SUMIF(Table2[Surv_type], "*"&amp;Table5[[#Headers],[RACD]]&amp;"*", Table2[Area_pop]))</f>
        <v>0.70370370370370372</v>
      </c>
      <c r="E19" s="108">
        <f>$C19/(SUMIF(Table2[Surv_type], "*"&amp;Table5[[#Headers],[Case Investigation]]&amp;"*", Table2[Area_pop]))</f>
        <v>0.47</v>
      </c>
    </row>
    <row r="20" spans="1:6">
      <c r="A20" s="37" t="s">
        <v>370</v>
      </c>
      <c r="B20" s="106">
        <f>SUMIF('RACD &amp; Case Investigation'!$B$7:$B$1048576,"*"&amp;Table5[[#Headers],[RACD]]&amp;"*",'RACD &amp; Case Investigation'!P$7:P$1048576)</f>
        <v>639</v>
      </c>
      <c r="C20" s="106">
        <f>SUMIF('RACD &amp; Case Investigation'!$B$7:$B$1048576,"*"&amp;Table5[[#Headers],[Case Investigation]]&amp;"*",'RACD &amp; Case Investigation'!P$7:P$1048576)</f>
        <v>94</v>
      </c>
      <c r="D20" s="107">
        <f>$B20/(SUMIF(Table2[Surv_type], "*"&amp;Table5[[#Headers],[RACD]]&amp;"*", Table2[Area_pop]))</f>
        <v>0.65740740740740744</v>
      </c>
      <c r="E20" s="108">
        <f>$C20/(SUMIF(Table2[Surv_type], "*"&amp;Table5[[#Headers],[Case Investigation]]&amp;"*", Table2[Area_pop]))</f>
        <v>0.47</v>
      </c>
    </row>
    <row r="21" spans="1:6">
      <c r="A21" s="37" t="s">
        <v>371</v>
      </c>
      <c r="B21" s="106">
        <f>SUMIF('RACD &amp; Case Investigation'!$B$7:$B$1048576,"*"&amp;Table5[[#Headers],[RACD]]&amp;"*",'RACD &amp; Case Investigation'!R$7:R$1048576)</f>
        <v>670</v>
      </c>
      <c r="C21" s="106">
        <f>SUMIF('RACD &amp; Case Investigation'!$B$7:$B$1048576,"*"&amp;Table5[[#Headers],[Case Investigation]]&amp;"*",'RACD &amp; Case Investigation'!R$7:R$1048576)</f>
        <v>96</v>
      </c>
      <c r="D21" s="107">
        <f>$B21/(SUMIF(Table2[Surv_type], "*"&amp;Table5[[#Headers],[RACD]]&amp;"*", Table2[Area_pop]))</f>
        <v>0.68930041152263377</v>
      </c>
      <c r="E21" s="108">
        <f>$C21/(SUMIF(Table2[Surv_type], "*"&amp;Table5[[#Headers],[Case Investigation]]&amp;"*", Table2[Area_pop]))</f>
        <v>0.48</v>
      </c>
    </row>
    <row r="22" spans="1:6">
      <c r="A22" s="37" t="s">
        <v>372</v>
      </c>
      <c r="B22" s="106">
        <f>SUMIF('RACD &amp; Case Investigation'!$B$7:$B$1048576,"*"&amp;Table5[[#Headers],[RACD]]&amp;"*",'RACD &amp; Case Investigation'!T$7:T$1048576)</f>
        <v>642</v>
      </c>
      <c r="C22" s="106">
        <f>SUMIF('RACD &amp; Case Investigation'!$B$7:$B$1048576,"*"&amp;Table5[[#Headers],[Case Investigation]]&amp;"*",'RACD &amp; Case Investigation'!T$7:T$1048576)</f>
        <v>95</v>
      </c>
      <c r="D22" s="107">
        <f>$B22/(SUMIF(Table2[Surv_type], "*"&amp;Table5[[#Headers],[RACD]]&amp;"*", Table2[Area_pop]))</f>
        <v>0.66049382716049387</v>
      </c>
      <c r="E22" s="108">
        <f>$C22/(SUMIF(Table2[Surv_type], "*"&amp;Table5[[#Headers],[Case Investigation]]&amp;"*", Table2[Area_pop]))</f>
        <v>0.47499999999999998</v>
      </c>
    </row>
    <row r="23" spans="1:6">
      <c r="A23" s="37" t="s">
        <v>373</v>
      </c>
      <c r="B23" s="106">
        <f>SUMIF('RACD &amp; Case Investigation'!$B$7:$B$1048576,"*"&amp;Table5[[#Headers],[RACD]]&amp;"*",'RACD &amp; Case Investigation'!V$7:V$1048576)</f>
        <v>654</v>
      </c>
      <c r="C23" s="106">
        <f>SUMIF('RACD &amp; Case Investigation'!$B$7:$B$1048576,"*"&amp;Table5[[#Headers],[Case Investigation]]&amp;"*",'RACD &amp; Case Investigation'!V$7:V$1048576)</f>
        <v>98</v>
      </c>
      <c r="D23" s="107">
        <f>$B23/(SUMIF(Table2[Surv_type], "*"&amp;Table5[[#Headers],[RACD]]&amp;"*", Table2[Area_pop]))</f>
        <v>0.6728395061728395</v>
      </c>
      <c r="E23" s="108">
        <f>$C23/(SUMIF(Table2[Surv_type], "*"&amp;Table5[[#Headers],[Case Investigation]]&amp;"*", Table2[Area_pop]))</f>
        <v>0.49</v>
      </c>
    </row>
    <row r="24" spans="1:6">
      <c r="A24" s="37" t="s">
        <v>374</v>
      </c>
      <c r="B24" s="106">
        <f>SUMIF('RACD &amp; Case Investigation'!$B$7:$B$1048576,"*"&amp;Table5[[#Headers],[RACD]]&amp;"*",'RACD &amp; Case Investigation'!X$7:X$1048576)</f>
        <v>681</v>
      </c>
      <c r="C24" s="106">
        <f>SUMIF('RACD &amp; Case Investigation'!$B$7:$B$1048576,"*"&amp;Table5[[#Headers],[Case Investigation]]&amp;"*",'RACD &amp; Case Investigation'!X$7:X$1048576)</f>
        <v>98</v>
      </c>
      <c r="D24" s="107">
        <f>$B24/(SUMIF(Table2[Surv_type], "*"&amp;Table5[[#Headers],[RACD]]&amp;"*", Table2[Area_pop]))</f>
        <v>0.70061728395061729</v>
      </c>
      <c r="E24" s="108">
        <f>$C24/(SUMIF(Table2[Surv_type], "*"&amp;Table5[[#Headers],[Case Investigation]]&amp;"*", Table2[Area_pop]))</f>
        <v>0.49</v>
      </c>
    </row>
    <row r="25" spans="1:6">
      <c r="A25" s="37" t="s">
        <v>375</v>
      </c>
      <c r="B25" s="106">
        <f>SUMIF('RACD &amp; Case Investigation'!$B$7:$B$1048576,"*"&amp;Table5[[#Headers],[RACD]]&amp;"*",'RACD &amp; Case Investigation'!Z$7:Z$1048576)</f>
        <v>688</v>
      </c>
      <c r="C25" s="106">
        <f>SUMIF('RACD &amp; Case Investigation'!$B$7:$B$1048576,"*"&amp;Table5[[#Headers],[Case Investigation]]&amp;"*",'RACD &amp; Case Investigation'!Z$7:Z$1048576)</f>
        <v>98</v>
      </c>
      <c r="D25" s="107">
        <f>$B25/(SUMIF(Table2[Surv_type], "*"&amp;Table5[[#Headers],[RACD]]&amp;"*", Table2[Area_pop]))</f>
        <v>0.70781893004115226</v>
      </c>
      <c r="E25" s="108">
        <f>$C25/(SUMIF(Table2[Surv_type], "*"&amp;Table5[[#Headers],[Case Investigation]]&amp;"*", Table2[Area_pop]))</f>
        <v>0.49</v>
      </c>
    </row>
    <row r="26" spans="1:6">
      <c r="A26" s="37" t="s">
        <v>376</v>
      </c>
      <c r="B26" s="106">
        <f>SUMIF('RACD &amp; Case Investigation'!$B$7:$B$1048576,"*"&amp;Table5[[#Headers],[RACD]]&amp;"*",'RACD &amp; Case Investigation'!AB$7:AB$1048576)</f>
        <v>667</v>
      </c>
      <c r="C26" s="106">
        <f>SUMIF('RACD &amp; Case Investigation'!$B$7:$B$1048576,"*"&amp;Table5[[#Headers],[Case Investigation]]&amp;"*",'RACD &amp; Case Investigation'!AB$7:AB$1048576)</f>
        <v>99</v>
      </c>
      <c r="D26" s="107">
        <f>$B26/(SUMIF(Table2[Surv_type], "*"&amp;Table5[[#Headers],[RACD]]&amp;"*", Table2[Area_pop]))</f>
        <v>0.68621399176954734</v>
      </c>
      <c r="E26" s="108">
        <f>$C26/(SUMIF(Table2[Surv_type], "*"&amp;Table5[[#Headers],[Case Investigation]]&amp;"*", Table2[Area_pop]))</f>
        <v>0.495</v>
      </c>
    </row>
    <row r="28" spans="1:6" s="92" customFormat="1" ht="35.450000000000003" customHeight="1">
      <c r="A28" s="99" t="s">
        <v>377</v>
      </c>
      <c r="B28" s="100"/>
      <c r="C28" s="100"/>
      <c r="D28" s="100"/>
      <c r="E28" s="100"/>
    </row>
    <row r="29" spans="1:6" ht="42" customHeight="1">
      <c r="A29" s="89" t="s">
        <v>164</v>
      </c>
      <c r="B29" s="89" t="s">
        <v>378</v>
      </c>
      <c r="C29" s="90" t="s">
        <v>379</v>
      </c>
      <c r="D29" s="90" t="s">
        <v>380</v>
      </c>
      <c r="E29" s="91" t="s">
        <v>381</v>
      </c>
      <c r="F29" s="62"/>
    </row>
    <row r="30" spans="1:6" s="61" customFormat="1" ht="18">
      <c r="A30" s="109" t="s">
        <v>224</v>
      </c>
      <c r="B30" s="109">
        <v>8</v>
      </c>
      <c r="C30" s="109">
        <v>5</v>
      </c>
      <c r="D30" s="109">
        <v>4</v>
      </c>
      <c r="E30" s="109">
        <v>2</v>
      </c>
    </row>
    <row r="31" spans="1:6" s="62" customFormat="1" ht="17.45" customHeight="1">
      <c r="A31" s="109" t="s">
        <v>216</v>
      </c>
      <c r="B31" s="109">
        <v>6</v>
      </c>
      <c r="C31" s="109">
        <v>5</v>
      </c>
      <c r="D31" s="109">
        <v>4</v>
      </c>
      <c r="E31" s="109">
        <v>2</v>
      </c>
      <c r="F31" s="61"/>
    </row>
    <row r="32" spans="1:6" s="61" customFormat="1" ht="18.600000000000001" customHeight="1">
      <c r="A32" s="109" t="s">
        <v>243</v>
      </c>
      <c r="B32" s="109">
        <v>2</v>
      </c>
      <c r="C32" s="109">
        <v>0</v>
      </c>
      <c r="D32" s="109">
        <v>0</v>
      </c>
      <c r="E32" s="109">
        <v>0</v>
      </c>
    </row>
    <row r="33" spans="1:14" s="61" customFormat="1" ht="19.899999999999999" customHeight="1">
      <c r="A33" s="109" t="s">
        <v>357</v>
      </c>
      <c r="B33" s="109">
        <v>16</v>
      </c>
      <c r="C33" s="109">
        <v>10</v>
      </c>
      <c r="D33" s="109">
        <v>8</v>
      </c>
      <c r="E33" s="109">
        <v>4</v>
      </c>
    </row>
    <row r="34" spans="1:14" s="61" customFormat="1" ht="18.600000000000001" customHeight="1">
      <c r="A34" s="110"/>
      <c r="B34" s="110"/>
      <c r="C34" s="110"/>
      <c r="D34" s="110"/>
      <c r="E34" s="110"/>
    </row>
    <row r="35" spans="1:14" s="61" customFormat="1" ht="31.15" customHeight="1">
      <c r="A35" s="94" t="s">
        <v>116</v>
      </c>
      <c r="B35" s="94" t="s">
        <v>378</v>
      </c>
      <c r="C35" s="90" t="s">
        <v>382</v>
      </c>
      <c r="D35" s="90" t="s">
        <v>383</v>
      </c>
      <c r="E35" s="90" t="s">
        <v>379</v>
      </c>
    </row>
    <row r="36" spans="1:14" s="61" customFormat="1" ht="18">
      <c r="A36" s="124" t="s">
        <v>384</v>
      </c>
      <c r="B36" s="109">
        <v>7</v>
      </c>
      <c r="C36" s="109">
        <v>4</v>
      </c>
      <c r="D36" s="109">
        <v>3</v>
      </c>
      <c r="E36" s="109">
        <v>4</v>
      </c>
    </row>
    <row r="37" spans="1:14" s="61" customFormat="1" ht="18">
      <c r="A37" s="125" t="s">
        <v>385</v>
      </c>
      <c r="B37" s="109">
        <v>3</v>
      </c>
      <c r="C37" s="109">
        <v>1</v>
      </c>
      <c r="D37" s="109">
        <v>1</v>
      </c>
      <c r="E37" s="109">
        <v>3</v>
      </c>
    </row>
    <row r="38" spans="1:14" s="61" customFormat="1" ht="18">
      <c r="A38" s="124" t="s">
        <v>386</v>
      </c>
      <c r="B38" s="109">
        <v>1</v>
      </c>
      <c r="C38" s="109">
        <v>1</v>
      </c>
      <c r="D38" s="109">
        <v>0</v>
      </c>
      <c r="E38" s="109">
        <v>1</v>
      </c>
    </row>
    <row r="39" spans="1:14" s="61" customFormat="1" ht="18">
      <c r="A39" s="124" t="s">
        <v>387</v>
      </c>
      <c r="B39" s="109">
        <v>1</v>
      </c>
      <c r="C39" s="109">
        <v>0</v>
      </c>
      <c r="D39" s="109">
        <v>0</v>
      </c>
      <c r="E39" s="109">
        <v>0</v>
      </c>
    </row>
    <row r="40" spans="1:14" s="61" customFormat="1" ht="18">
      <c r="A40" s="124" t="s">
        <v>388</v>
      </c>
      <c r="B40" s="109">
        <v>1</v>
      </c>
      <c r="C40" s="109">
        <v>0</v>
      </c>
      <c r="D40" s="109">
        <v>0</v>
      </c>
      <c r="E40" s="109">
        <v>1</v>
      </c>
    </row>
    <row r="41" spans="1:14" s="61" customFormat="1" ht="18">
      <c r="A41" s="124" t="s">
        <v>389</v>
      </c>
      <c r="B41" s="109">
        <v>3</v>
      </c>
      <c r="C41" s="109">
        <v>3</v>
      </c>
      <c r="D41" s="109">
        <v>0</v>
      </c>
      <c r="E41" s="109">
        <v>1</v>
      </c>
    </row>
    <row r="42" spans="1:14" s="61" customFormat="1" ht="22.15" customHeight="1">
      <c r="A42" s="124" t="s">
        <v>390</v>
      </c>
      <c r="B42" s="109">
        <v>0</v>
      </c>
      <c r="C42" s="109">
        <v>0</v>
      </c>
      <c r="D42" s="109">
        <v>0</v>
      </c>
      <c r="E42" s="109">
        <v>0</v>
      </c>
    </row>
    <row r="43" spans="1:14" s="61" customFormat="1" ht="15" customHeight="1">
      <c r="A43" s="124" t="s">
        <v>391</v>
      </c>
      <c r="B43" s="109">
        <v>0</v>
      </c>
      <c r="C43" s="109">
        <v>0</v>
      </c>
      <c r="D43" s="109">
        <v>0</v>
      </c>
      <c r="E43" s="109">
        <v>0</v>
      </c>
    </row>
    <row r="44" spans="1:14" s="61" customFormat="1" ht="21" customHeight="1">
      <c r="A44" s="124" t="s">
        <v>357</v>
      </c>
      <c r="B44" s="109">
        <v>16</v>
      </c>
      <c r="C44" s="109">
        <v>9</v>
      </c>
      <c r="D44" s="109">
        <v>4</v>
      </c>
      <c r="E44" s="109">
        <v>10</v>
      </c>
      <c r="F44" s="27"/>
    </row>
    <row r="45" spans="1:14" s="61" customFormat="1" ht="16.149999999999999" customHeight="1">
      <c r="A45" s="34"/>
      <c r="B45" s="34"/>
      <c r="C45" s="34"/>
      <c r="D45" s="34"/>
      <c r="E45" s="34"/>
      <c r="F45" s="27"/>
    </row>
    <row r="46" spans="1:14" s="92" customFormat="1" ht="28.15" customHeight="1">
      <c r="A46" s="99" t="s">
        <v>392</v>
      </c>
      <c r="B46" s="100"/>
      <c r="C46" s="100"/>
      <c r="D46" s="100"/>
      <c r="E46" s="100"/>
      <c r="L46" s="93"/>
      <c r="M46" s="93"/>
      <c r="N46" s="93"/>
    </row>
    <row r="47" spans="1:14" ht="43.15">
      <c r="A47" s="32" t="s">
        <v>393</v>
      </c>
      <c r="B47" s="33" t="s">
        <v>354</v>
      </c>
      <c r="C47" s="33" t="s">
        <v>394</v>
      </c>
      <c r="D47" s="33" t="s">
        <v>355</v>
      </c>
      <c r="E47" s="36"/>
      <c r="F47" s="35" t="s">
        <v>353</v>
      </c>
      <c r="G47" s="35" t="s">
        <v>358</v>
      </c>
      <c r="H47" s="36"/>
      <c r="L47" s="61"/>
      <c r="M47" s="61"/>
      <c r="N47" s="61"/>
    </row>
    <row r="48" spans="1:14" ht="18">
      <c r="A48" s="101" t="s">
        <v>29</v>
      </c>
      <c r="B48" s="101">
        <v>28478</v>
      </c>
      <c r="C48" s="101">
        <v>1165</v>
      </c>
      <c r="D48" s="101">
        <v>563</v>
      </c>
      <c r="F48" s="30" t="s">
        <v>392</v>
      </c>
      <c r="G48" s="103">
        <f>GETPIVOTDATA("Total cases",$A$47)/GETPIVOTDATA("Total screened",$A$47)</f>
        <v>1.0171395171595734E-2</v>
      </c>
      <c r="L48" s="61"/>
      <c r="M48" s="61"/>
      <c r="N48" s="61"/>
    </row>
    <row r="49" spans="1:14" ht="18">
      <c r="A49" s="101" t="s">
        <v>208</v>
      </c>
      <c r="B49" s="101">
        <v>28478</v>
      </c>
      <c r="C49" s="101">
        <v>1165</v>
      </c>
      <c r="D49" s="101">
        <v>563</v>
      </c>
      <c r="L49" s="61"/>
      <c r="M49" s="61"/>
      <c r="N49" s="61"/>
    </row>
    <row r="50" spans="1:14">
      <c r="A50" s="101" t="s">
        <v>27</v>
      </c>
      <c r="B50" s="101">
        <v>12344</v>
      </c>
      <c r="C50" s="101">
        <v>364</v>
      </c>
      <c r="D50" s="101">
        <v>67</v>
      </c>
    </row>
    <row r="51" spans="1:14">
      <c r="A51" s="111" t="s">
        <v>207</v>
      </c>
      <c r="B51" s="101">
        <v>12344</v>
      </c>
      <c r="C51" s="101">
        <v>364</v>
      </c>
      <c r="D51" s="101">
        <v>67</v>
      </c>
    </row>
    <row r="52" spans="1:14">
      <c r="A52" s="101" t="s">
        <v>30</v>
      </c>
      <c r="B52" s="101">
        <v>69945</v>
      </c>
      <c r="C52" s="101">
        <v>2704</v>
      </c>
      <c r="D52" s="101">
        <v>475</v>
      </c>
    </row>
    <row r="53" spans="1:14">
      <c r="A53" s="111" t="s">
        <v>207</v>
      </c>
      <c r="B53" s="101">
        <v>69945</v>
      </c>
      <c r="C53" s="101">
        <v>2704</v>
      </c>
      <c r="D53" s="101">
        <v>475</v>
      </c>
    </row>
    <row r="54" spans="1:14">
      <c r="A54" s="101" t="s">
        <v>28</v>
      </c>
      <c r="B54" s="101">
        <v>58386</v>
      </c>
      <c r="C54" s="101">
        <v>1883</v>
      </c>
      <c r="D54" s="101">
        <v>658</v>
      </c>
    </row>
    <row r="55" spans="1:14">
      <c r="A55" s="111" t="s">
        <v>210</v>
      </c>
      <c r="B55" s="101">
        <v>58386</v>
      </c>
      <c r="C55" s="101">
        <v>1883</v>
      </c>
      <c r="D55" s="101">
        <v>658</v>
      </c>
    </row>
    <row r="56" spans="1:14">
      <c r="A56" s="101" t="s">
        <v>26</v>
      </c>
      <c r="B56" s="101">
        <v>5356</v>
      </c>
      <c r="C56" s="101">
        <v>307</v>
      </c>
      <c r="D56" s="101">
        <v>12</v>
      </c>
    </row>
    <row r="57" spans="1:14">
      <c r="A57" s="111" t="s">
        <v>211</v>
      </c>
      <c r="B57" s="101">
        <v>5356</v>
      </c>
      <c r="C57" s="101">
        <v>307</v>
      </c>
      <c r="D57" s="101">
        <v>12</v>
      </c>
    </row>
    <row r="58" spans="1:14">
      <c r="A58" s="101" t="s">
        <v>356</v>
      </c>
      <c r="B58" s="101">
        <v>0</v>
      </c>
      <c r="C58" s="101">
        <v>0</v>
      </c>
      <c r="D58" s="101">
        <v>0</v>
      </c>
    </row>
    <row r="59" spans="1:14">
      <c r="A59" s="111" t="s">
        <v>356</v>
      </c>
      <c r="B59" s="101">
        <v>0</v>
      </c>
      <c r="C59" s="101">
        <v>0</v>
      </c>
      <c r="D59" s="101">
        <v>0</v>
      </c>
    </row>
    <row r="60" spans="1:14" ht="15" customHeight="1">
      <c r="A60" s="101" t="s">
        <v>357</v>
      </c>
      <c r="B60" s="101">
        <v>174509</v>
      </c>
      <c r="C60" s="101">
        <v>6423</v>
      </c>
      <c r="D60" s="101">
        <v>1775</v>
      </c>
    </row>
    <row r="62" spans="1:14" ht="28.9">
      <c r="A62" s="31" t="s">
        <v>362</v>
      </c>
      <c r="B62" s="29" t="s">
        <v>360</v>
      </c>
      <c r="C62" s="38" t="s">
        <v>361</v>
      </c>
    </row>
    <row r="63" spans="1:14">
      <c r="A63" s="37" t="s">
        <v>365</v>
      </c>
      <c r="B63" s="106">
        <f>SUM(Table25[Jan_scrn])</f>
        <v>14395</v>
      </c>
      <c r="C63" s="108">
        <f>Table57[[#This Row],[Total screened ]]/SUM(Table25[Area_pop])</f>
        <v>0.94760055295898893</v>
      </c>
    </row>
    <row r="64" spans="1:14">
      <c r="A64" s="37" t="s">
        <v>366</v>
      </c>
      <c r="B64" s="106">
        <f>SUM(Table25[Feb_scrn])</f>
        <v>14325</v>
      </c>
      <c r="C64" s="108">
        <f>Table57[[#This Row],[Total screened ]]/SUM(Table25[Area_pop])</f>
        <v>0.94299256138503063</v>
      </c>
    </row>
    <row r="65" spans="1:32">
      <c r="A65" s="37" t="s">
        <v>367</v>
      </c>
      <c r="B65" s="106">
        <f>SUM(Table25[Mar_scrn])</f>
        <v>14429</v>
      </c>
      <c r="C65" s="108">
        <f>Table57[[#This Row],[Total screened ]]/SUM(Table25[Area_pop])</f>
        <v>0.94983872029491145</v>
      </c>
    </row>
    <row r="66" spans="1:32">
      <c r="A66" s="37" t="s">
        <v>368</v>
      </c>
      <c r="B66" s="106">
        <f>SUM(Table25[Apr_scrn])</f>
        <v>14527</v>
      </c>
      <c r="C66" s="108">
        <f>Table57[[#This Row],[Total screened ]]/SUM(Table25[Area_pop])</f>
        <v>0.95628990849845308</v>
      </c>
    </row>
    <row r="67" spans="1:32">
      <c r="A67" s="37" t="s">
        <v>369</v>
      </c>
      <c r="B67" s="106">
        <f>SUM(Table25[May_scrn])</f>
        <v>14593</v>
      </c>
      <c r="C67" s="108">
        <f>Table57[[#This Row],[Total screened ]]/SUM(Table25[Area_pop])</f>
        <v>0.9606345862681851</v>
      </c>
    </row>
    <row r="68" spans="1:32">
      <c r="A68" s="37" t="s">
        <v>370</v>
      </c>
      <c r="B68" s="106">
        <f>SUM(Table25[Jun_scrn])</f>
        <v>14739</v>
      </c>
      <c r="C68" s="108">
        <f>Table57[[#This Row],[Total screened ]]/SUM(Table25[Area_pop])</f>
        <v>0.97024554012244091</v>
      </c>
    </row>
    <row r="69" spans="1:32">
      <c r="A69" s="37" t="s">
        <v>371</v>
      </c>
      <c r="B69" s="106">
        <f>SUM(Table25[Jul_scrn])</f>
        <v>14584</v>
      </c>
      <c r="C69" s="108">
        <f>Table57[[#This Row],[Total screened ]]/SUM(Table25[Area_pop])</f>
        <v>0.96004213020867624</v>
      </c>
    </row>
    <row r="70" spans="1:32">
      <c r="A70" s="37" t="s">
        <v>372</v>
      </c>
      <c r="B70" s="106">
        <f>SUM(Table25[Aug_scrn])</f>
        <v>14675</v>
      </c>
      <c r="C70" s="108">
        <f>Table57[[#This Row],[Total screened ]]/SUM(Table25[Area_pop])</f>
        <v>0.96603251925482192</v>
      </c>
    </row>
    <row r="71" spans="1:32">
      <c r="A71" s="37" t="s">
        <v>373</v>
      </c>
      <c r="B71" s="106">
        <f>SUM(Table25[Sept_scrn])</f>
        <v>14667</v>
      </c>
      <c r="C71" s="108">
        <f>Table57[[#This Row],[Total screened ]]/SUM(Table25[Area_pop])</f>
        <v>0.96550589164636957</v>
      </c>
    </row>
    <row r="72" spans="1:32">
      <c r="A72" s="37" t="s">
        <v>374</v>
      </c>
      <c r="B72" s="106">
        <f>SUM(Table25[Oct_scrn])</f>
        <v>14595</v>
      </c>
      <c r="C72" s="108">
        <f>Table57[[#This Row],[Total screened ]]/SUM(Table25[Area_pop])</f>
        <v>0.96076624317029824</v>
      </c>
    </row>
    <row r="73" spans="1:32">
      <c r="A73" s="37" t="s">
        <v>375</v>
      </c>
      <c r="B73" s="106">
        <f>SUM(Table25[Nov_scrn])</f>
        <v>14610</v>
      </c>
      <c r="C73" s="108">
        <f>Table57[[#This Row],[Total screened ]]/SUM(Table25[Area_pop])</f>
        <v>0.96175366993614642</v>
      </c>
    </row>
    <row r="74" spans="1:32">
      <c r="A74" s="37" t="s">
        <v>376</v>
      </c>
      <c r="B74" s="106">
        <f>SUM(Table25[Dec_scrn])</f>
        <v>14370</v>
      </c>
      <c r="C74" s="108">
        <f>Table57[[#This Row],[Total screened ]]/SUM(Table25[Area_pop])</f>
        <v>0.94595484168257515</v>
      </c>
    </row>
    <row r="76" spans="1:32" ht="28.9">
      <c r="A76" s="94" t="s">
        <v>114</v>
      </c>
      <c r="B76" s="94" t="s">
        <v>378</v>
      </c>
      <c r="C76" s="90" t="s">
        <v>395</v>
      </c>
      <c r="D76" s="90" t="s">
        <v>382</v>
      </c>
      <c r="E76" s="90" t="s">
        <v>383</v>
      </c>
      <c r="F76" s="90" t="s">
        <v>396</v>
      </c>
      <c r="G76" s="90" t="s">
        <v>397</v>
      </c>
      <c r="H76" s="90" t="s">
        <v>398</v>
      </c>
      <c r="U76" s="61"/>
      <c r="V76" s="61"/>
    </row>
    <row r="77" spans="1:32" ht="18">
      <c r="A77" s="109">
        <v>2015</v>
      </c>
      <c r="B77" s="109">
        <v>18</v>
      </c>
      <c r="C77" s="109">
        <v>6</v>
      </c>
      <c r="D77" s="109">
        <v>5</v>
      </c>
      <c r="E77" s="109">
        <v>3</v>
      </c>
      <c r="F77" s="109">
        <v>9</v>
      </c>
      <c r="G77" s="109">
        <v>8</v>
      </c>
      <c r="H77" s="109">
        <v>10</v>
      </c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</row>
    <row r="78" spans="1:32" ht="18">
      <c r="A78" s="109">
        <v>2016</v>
      </c>
      <c r="B78" s="109">
        <v>12</v>
      </c>
      <c r="C78" s="109">
        <v>4</v>
      </c>
      <c r="D78" s="109">
        <v>4</v>
      </c>
      <c r="E78" s="109">
        <v>1</v>
      </c>
      <c r="F78" s="109">
        <v>7</v>
      </c>
      <c r="G78" s="109">
        <v>5</v>
      </c>
      <c r="H78" s="109">
        <v>6</v>
      </c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</row>
    <row r="79" spans="1:32" ht="18">
      <c r="A79" s="109" t="s">
        <v>357</v>
      </c>
      <c r="B79" s="109">
        <v>30</v>
      </c>
      <c r="C79" s="109">
        <v>10</v>
      </c>
      <c r="D79" s="109">
        <v>9</v>
      </c>
      <c r="E79" s="109">
        <v>4</v>
      </c>
      <c r="F79" s="109">
        <v>16</v>
      </c>
      <c r="G79" s="109">
        <v>13</v>
      </c>
      <c r="H79" s="109">
        <v>16</v>
      </c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</row>
    <row r="80" spans="1:32" ht="14.45" customHeight="1">
      <c r="A80" s="110"/>
      <c r="B80" s="110"/>
      <c r="C80" s="110"/>
      <c r="D80" s="110"/>
      <c r="E80" s="110"/>
      <c r="F80" s="61"/>
      <c r="G80" s="61"/>
      <c r="H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</row>
    <row r="81" spans="1:31" ht="43.15">
      <c r="A81" s="126" t="s">
        <v>399</v>
      </c>
      <c r="B81" s="95" t="s">
        <v>128</v>
      </c>
      <c r="C81" s="96" t="s">
        <v>378</v>
      </c>
      <c r="D81" s="96" t="s">
        <v>379</v>
      </c>
      <c r="E81" s="96" t="s">
        <v>380</v>
      </c>
      <c r="F81" s="97" t="s">
        <v>381</v>
      </c>
      <c r="G81" s="62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</row>
    <row r="82" spans="1:31" ht="18">
      <c r="A82" s="127" t="s">
        <v>261</v>
      </c>
      <c r="B82" s="109">
        <v>12</v>
      </c>
      <c r="C82" s="109">
        <v>4</v>
      </c>
      <c r="D82" s="109">
        <v>2</v>
      </c>
      <c r="E82" s="109">
        <v>1</v>
      </c>
      <c r="F82" s="128">
        <v>0</v>
      </c>
      <c r="G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</row>
    <row r="83" spans="1:31" ht="18">
      <c r="A83" s="127">
        <v>10000</v>
      </c>
      <c r="B83" s="112">
        <v>12</v>
      </c>
      <c r="C83" s="112">
        <v>4</v>
      </c>
      <c r="D83" s="112">
        <v>2</v>
      </c>
      <c r="E83" s="112">
        <v>1</v>
      </c>
      <c r="F83" s="129">
        <v>0</v>
      </c>
      <c r="G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</row>
    <row r="84" spans="1:31" ht="18">
      <c r="A84" s="127" t="s">
        <v>225</v>
      </c>
      <c r="B84" s="109">
        <v>14</v>
      </c>
      <c r="C84" s="109">
        <v>4</v>
      </c>
      <c r="D84" s="109">
        <v>3</v>
      </c>
      <c r="E84" s="109">
        <v>3</v>
      </c>
      <c r="F84" s="128">
        <v>2</v>
      </c>
      <c r="G84" s="61"/>
    </row>
    <row r="85" spans="1:31" ht="18">
      <c r="A85" s="127">
        <v>20000</v>
      </c>
      <c r="B85" s="112">
        <v>14</v>
      </c>
      <c r="C85" s="112">
        <v>4</v>
      </c>
      <c r="D85" s="112">
        <v>3</v>
      </c>
      <c r="E85" s="112">
        <v>3</v>
      </c>
      <c r="F85" s="129">
        <v>2</v>
      </c>
      <c r="G85" s="61"/>
    </row>
    <row r="86" spans="1:31" ht="18">
      <c r="A86" s="127" t="s">
        <v>217</v>
      </c>
      <c r="B86" s="109">
        <v>18</v>
      </c>
      <c r="C86" s="109">
        <v>3</v>
      </c>
      <c r="D86" s="109">
        <v>3</v>
      </c>
      <c r="E86" s="109">
        <v>3</v>
      </c>
      <c r="F86" s="128">
        <v>2</v>
      </c>
      <c r="G86" s="61"/>
    </row>
    <row r="87" spans="1:31" ht="18">
      <c r="A87" s="127">
        <v>30000</v>
      </c>
      <c r="B87" s="112">
        <v>18</v>
      </c>
      <c r="C87" s="112">
        <v>3</v>
      </c>
      <c r="D87" s="112">
        <v>3</v>
      </c>
      <c r="E87" s="112">
        <v>3</v>
      </c>
      <c r="F87" s="129">
        <v>2</v>
      </c>
      <c r="G87" s="61"/>
    </row>
    <row r="88" spans="1:31" ht="18">
      <c r="A88" s="127" t="s">
        <v>236</v>
      </c>
      <c r="B88" s="109">
        <v>9</v>
      </c>
      <c r="C88" s="109">
        <v>3</v>
      </c>
      <c r="D88" s="109">
        <v>2</v>
      </c>
      <c r="E88" s="109">
        <v>1</v>
      </c>
      <c r="F88" s="128">
        <v>0</v>
      </c>
      <c r="G88" s="61"/>
    </row>
    <row r="89" spans="1:31" ht="18">
      <c r="A89" s="127">
        <v>40000</v>
      </c>
      <c r="B89" s="112">
        <v>9</v>
      </c>
      <c r="C89" s="112">
        <v>3</v>
      </c>
      <c r="D89" s="112">
        <v>2</v>
      </c>
      <c r="E89" s="112">
        <v>1</v>
      </c>
      <c r="F89" s="129">
        <v>0</v>
      </c>
      <c r="G89" s="61"/>
    </row>
    <row r="90" spans="1:31" ht="18">
      <c r="A90" s="127" t="s">
        <v>244</v>
      </c>
      <c r="B90" s="109">
        <v>3</v>
      </c>
      <c r="C90" s="109">
        <v>1</v>
      </c>
      <c r="D90" s="109">
        <v>0</v>
      </c>
      <c r="E90" s="109">
        <v>0</v>
      </c>
      <c r="F90" s="128">
        <v>0</v>
      </c>
      <c r="G90" s="61"/>
    </row>
    <row r="91" spans="1:31" ht="18">
      <c r="A91" s="127">
        <v>50000</v>
      </c>
      <c r="B91" s="112">
        <v>3</v>
      </c>
      <c r="C91" s="112">
        <v>1</v>
      </c>
      <c r="D91" s="112">
        <v>0</v>
      </c>
      <c r="E91" s="112">
        <v>0</v>
      </c>
      <c r="F91" s="129">
        <v>0</v>
      </c>
      <c r="G91" s="61"/>
    </row>
    <row r="92" spans="1:31" ht="18">
      <c r="A92" s="127" t="s">
        <v>123</v>
      </c>
      <c r="B92" s="109">
        <v>4</v>
      </c>
      <c r="C92" s="109">
        <v>1</v>
      </c>
      <c r="D92" s="109">
        <v>0</v>
      </c>
      <c r="E92" s="109">
        <v>0</v>
      </c>
      <c r="F92" s="128">
        <v>0</v>
      </c>
      <c r="G92" s="61"/>
    </row>
    <row r="93" spans="1:31" ht="18">
      <c r="A93" s="127">
        <v>60000</v>
      </c>
      <c r="B93" s="112">
        <v>4</v>
      </c>
      <c r="C93" s="112">
        <v>1</v>
      </c>
      <c r="D93" s="112">
        <v>0</v>
      </c>
      <c r="E93" s="112">
        <v>0</v>
      </c>
      <c r="F93" s="129">
        <v>0</v>
      </c>
      <c r="G93" s="61"/>
    </row>
    <row r="94" spans="1:31" ht="18">
      <c r="A94" s="113" t="s">
        <v>357</v>
      </c>
      <c r="B94" s="114">
        <v>60</v>
      </c>
      <c r="C94" s="114">
        <v>16</v>
      </c>
      <c r="D94" s="114">
        <v>10</v>
      </c>
      <c r="E94" s="114">
        <v>8</v>
      </c>
      <c r="F94" s="130">
        <v>4</v>
      </c>
      <c r="G94" s="61"/>
    </row>
    <row r="96" spans="1:31" ht="43.15">
      <c r="A96" s="139" t="s">
        <v>165</v>
      </c>
      <c r="B96" s="98" t="s">
        <v>400</v>
      </c>
      <c r="C96" s="98" t="s">
        <v>401</v>
      </c>
      <c r="D96" s="98" t="s">
        <v>402</v>
      </c>
      <c r="E96" s="98" t="s">
        <v>403</v>
      </c>
      <c r="F96" s="34"/>
    </row>
    <row r="97" spans="1:6">
      <c r="A97" s="138" t="s">
        <v>261</v>
      </c>
      <c r="B97" s="115">
        <f>GETPIVOTDATA("Cases",$A$81,"District","A")/GETPIVOTDATA("Tested for malaria",$A$81,"District","A")</f>
        <v>0.33333333333333331</v>
      </c>
      <c r="C97" s="116">
        <f>(GETPIVOTDATA("Cases",$A$81,"District","A")/A83)*1000</f>
        <v>0.4</v>
      </c>
      <c r="D97" s="116">
        <f>GETPIVOTDATA("Treated per national guidelines",$A$81,"District","A")/GETPIVOTDATA("Cases",$A$81,"District","A")</f>
        <v>0.25</v>
      </c>
      <c r="E97" s="116">
        <f>GETPIVOTDATA("Dead",$A$81,"District","A")/A83</f>
        <v>0</v>
      </c>
      <c r="F97" s="34"/>
    </row>
    <row r="98" spans="1:6">
      <c r="A98" s="137"/>
      <c r="B98" s="115"/>
      <c r="C98" s="116"/>
      <c r="D98" s="116"/>
      <c r="E98" s="116"/>
      <c r="F98" s="34"/>
    </row>
    <row r="99" spans="1:6">
      <c r="A99" s="137" t="s">
        <v>225</v>
      </c>
      <c r="B99" s="117">
        <f>GETPIVOTDATA("Cases",$A$81,"District","B")/GETPIVOTDATA("Tested for malaria",$A$81,"District","B")</f>
        <v>0.2857142857142857</v>
      </c>
      <c r="C99" s="116">
        <f t="shared" ref="C99:C107" si="0">(GETPIVOTDATA("Cases",$A$81,"District","A")/A85)*1000</f>
        <v>0.2</v>
      </c>
      <c r="D99" s="116">
        <f>GETPIVOTDATA("Treated per national guidelines",$A$81,"District","B")/GETPIVOTDATA("Cases",$A$81,"District","B")</f>
        <v>0.75</v>
      </c>
      <c r="E99" s="118">
        <f>GETPIVOTDATA("Dead",$A$81,"District","B")/A85</f>
        <v>1E-4</v>
      </c>
      <c r="F99" s="34"/>
    </row>
    <row r="100" spans="1:6">
      <c r="A100" s="137"/>
      <c r="B100" s="119"/>
      <c r="C100" s="116"/>
      <c r="D100" s="116"/>
      <c r="E100" s="120"/>
      <c r="F100" s="34"/>
    </row>
    <row r="101" spans="1:6">
      <c r="A101" s="137" t="s">
        <v>217</v>
      </c>
      <c r="B101" s="121">
        <f>GETPIVOTDATA("Cases",$A$81,"District","C")/GETPIVOTDATA("Tested for malaria",$A$81,"District","C")</f>
        <v>0.16666666666666666</v>
      </c>
      <c r="C101" s="116">
        <f t="shared" si="0"/>
        <v>0.13333333333333333</v>
      </c>
      <c r="D101" s="116">
        <f>GETPIVOTDATA("Treated per national guidelines",$A$81,"District","C")/GETPIVOTDATA("Cases",$A$81,"District","C")</f>
        <v>1</v>
      </c>
      <c r="E101" s="122">
        <f>GETPIVOTDATA("Dead",$A$81,"District","C")/A87</f>
        <v>6.666666666666667E-5</v>
      </c>
      <c r="F101" s="34"/>
    </row>
    <row r="102" spans="1:6">
      <c r="A102" s="137"/>
      <c r="B102" s="117"/>
      <c r="C102" s="116"/>
      <c r="D102" s="116"/>
      <c r="E102" s="118"/>
      <c r="F102" s="34"/>
    </row>
    <row r="103" spans="1:6">
      <c r="A103" s="137" t="s">
        <v>236</v>
      </c>
      <c r="B103" s="119">
        <f>GETPIVOTDATA("Cases",$A$81,"District","D")/GETPIVOTDATA("Tested for malaria",$A$81,"District","D")</f>
        <v>0.33333333333333331</v>
      </c>
      <c r="C103" s="116">
        <f t="shared" si="0"/>
        <v>0.1</v>
      </c>
      <c r="D103" s="116">
        <f>GETPIVOTDATA("Treated per national guidelines",$A$81,"District","D")/GETPIVOTDATA("Cases",$A$81,"District","D")</f>
        <v>0.33333333333333331</v>
      </c>
      <c r="E103" s="120">
        <f>GETPIVOTDATA("Dead",$A$81,"District","D")/A89</f>
        <v>0</v>
      </c>
      <c r="F103" s="34"/>
    </row>
    <row r="104" spans="1:6">
      <c r="A104" s="137"/>
      <c r="B104" s="117"/>
      <c r="C104" s="116"/>
      <c r="D104" s="116"/>
      <c r="E104" s="118"/>
      <c r="F104" s="34"/>
    </row>
    <row r="105" spans="1:6">
      <c r="A105" s="137" t="s">
        <v>244</v>
      </c>
      <c r="B105" s="119">
        <f>GETPIVOTDATA("Cases",$A$81,"District","E")/GETPIVOTDATA("Tested for malaria",$A$81,"District","E")</f>
        <v>0.33333333333333331</v>
      </c>
      <c r="C105" s="116">
        <f t="shared" si="0"/>
        <v>0.08</v>
      </c>
      <c r="D105" s="116">
        <f>GETPIVOTDATA("Treated per national guidelines",$A$81,"District","E")/GETPIVOTDATA("Cases",$A$81,"District","E")</f>
        <v>0</v>
      </c>
      <c r="E105" s="120">
        <f>GETPIVOTDATA("Dead",$A$81,"District","E")/A91</f>
        <v>0</v>
      </c>
      <c r="F105" s="34"/>
    </row>
    <row r="106" spans="1:6">
      <c r="A106" s="137"/>
      <c r="B106" s="115"/>
      <c r="C106" s="116"/>
      <c r="D106" s="116"/>
      <c r="E106" s="122"/>
      <c r="F106" s="34"/>
    </row>
    <row r="107" spans="1:6">
      <c r="A107" s="137" t="s">
        <v>123</v>
      </c>
      <c r="B107" s="117">
        <f>GETPIVOTDATA("Cases",$A$81,"District","F")/GETPIVOTDATA("Tested for malaria",$A$81,"District","F")</f>
        <v>0.25</v>
      </c>
      <c r="C107" s="116">
        <f t="shared" si="0"/>
        <v>6.6666666666666666E-2</v>
      </c>
      <c r="D107" s="116">
        <f>GETPIVOTDATA("Treated per national guidelines",$A$81,"District","F")/GETPIVOTDATA("Cases",$A$81,"District","F")</f>
        <v>0</v>
      </c>
      <c r="E107" s="118">
        <f>GETPIVOTDATA("Dead",$A$81,"District","F")/A93</f>
        <v>0</v>
      </c>
      <c r="F107" s="34"/>
    </row>
  </sheetData>
  <mergeCells count="2">
    <mergeCell ref="B13:C13"/>
    <mergeCell ref="D13:E13"/>
  </mergeCells>
  <pageMargins left="0.7" right="0.7" top="0.75" bottom="0.75" header="0.3" footer="0.3"/>
  <pageSetup orientation="portrait" r:id="rId7"/>
  <tableParts count="5">
    <tablePart r:id="rId8"/>
    <tablePart r:id="rId9"/>
    <tablePart r:id="rId10"/>
    <tablePart r:id="rId11"/>
    <tablePart r:id="rId1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"/>
  <sheetViews>
    <sheetView workbookViewId="0">
      <selection activeCell="B4" sqref="B4:J4"/>
    </sheetView>
  </sheetViews>
  <sheetFormatPr defaultRowHeight="14.45"/>
  <cols>
    <col min="1" max="1" width="44" customWidth="1"/>
    <col min="10" max="10" width="22.7109375" customWidth="1"/>
  </cols>
  <sheetData>
    <row r="1" spans="1:10" ht="18.600000000000001" thickBot="1">
      <c r="A1" s="165" t="s">
        <v>404</v>
      </c>
      <c r="B1" s="166"/>
      <c r="C1" s="166"/>
      <c r="D1" s="166"/>
      <c r="E1" s="166"/>
      <c r="F1" s="166"/>
      <c r="G1" s="166"/>
      <c r="H1" s="166"/>
      <c r="I1" s="166"/>
      <c r="J1" s="167"/>
    </row>
    <row r="2" spans="1:10" ht="19.149999999999999" thickTop="1" thickBot="1">
      <c r="A2" s="145" t="s">
        <v>401</v>
      </c>
      <c r="B2" s="159" t="s">
        <v>405</v>
      </c>
      <c r="C2" s="160"/>
      <c r="D2" s="160"/>
      <c r="E2" s="160"/>
      <c r="F2" s="160"/>
      <c r="G2" s="160"/>
      <c r="H2" s="160"/>
      <c r="I2" s="160"/>
      <c r="J2" s="161"/>
    </row>
    <row r="3" spans="1:10" ht="35.450000000000003" customHeight="1" thickTop="1" thickBot="1">
      <c r="A3" s="145" t="s">
        <v>400</v>
      </c>
      <c r="B3" s="168" t="s">
        <v>406</v>
      </c>
      <c r="C3" s="169"/>
      <c r="D3" s="169"/>
      <c r="E3" s="169"/>
      <c r="F3" s="169"/>
      <c r="G3" s="169"/>
      <c r="H3" s="169"/>
      <c r="I3" s="169"/>
      <c r="J3" s="170"/>
    </row>
    <row r="4" spans="1:10" ht="40.15" customHeight="1" thickTop="1" thickBot="1">
      <c r="A4" s="145" t="s">
        <v>403</v>
      </c>
      <c r="B4" s="159" t="s">
        <v>407</v>
      </c>
      <c r="C4" s="160"/>
      <c r="D4" s="160"/>
      <c r="E4" s="160"/>
      <c r="F4" s="160"/>
      <c r="G4" s="160"/>
      <c r="H4" s="160"/>
      <c r="I4" s="160"/>
      <c r="J4" s="161"/>
    </row>
    <row r="5" spans="1:10" ht="73.900000000000006" customHeight="1" thickTop="1" thickBot="1">
      <c r="A5" s="146" t="s">
        <v>408</v>
      </c>
      <c r="B5" s="162" t="s">
        <v>409</v>
      </c>
      <c r="C5" s="163"/>
      <c r="D5" s="163"/>
      <c r="E5" s="163"/>
      <c r="F5" s="163"/>
      <c r="G5" s="163"/>
      <c r="H5" s="163"/>
      <c r="I5" s="163"/>
      <c r="J5" s="164"/>
    </row>
  </sheetData>
  <mergeCells count="5">
    <mergeCell ref="B4:J4"/>
    <mergeCell ref="B5:J5"/>
    <mergeCell ref="A1:J1"/>
    <mergeCell ref="B2:J2"/>
    <mergeCell ref="B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UCSF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Sophia Hocini</dc:creator>
  <cp:keywords/>
  <dc:description/>
  <cp:lastModifiedBy>Newby, Gretchen</cp:lastModifiedBy>
  <cp:revision/>
  <dcterms:created xsi:type="dcterms:W3CDTF">2017-07-03T21:40:06Z</dcterms:created>
  <dcterms:modified xsi:type="dcterms:W3CDTF">2023-10-05T17:13:44Z</dcterms:modified>
  <cp:category/>
  <cp:contentStatus/>
</cp:coreProperties>
</file>