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hocinis\Box Sync\Sophia files\"/>
    </mc:Choice>
  </mc:AlternateContent>
  <bookViews>
    <workbookView xWindow="0" yWindow="0" windowWidth="23040" windowHeight="8328" tabRatio="763"/>
  </bookViews>
  <sheets>
    <sheet name="Instructions" sheetId="34" r:id="rId1"/>
    <sheet name="Data Entry" sheetId="29" r:id="rId2"/>
    <sheet name="Analysis" sheetId="28" r:id="rId3"/>
    <sheet name="Column Definitions" sheetId="33" r:id="rId4"/>
  </sheets>
  <externalReferences>
    <externalReference r:id="rId5"/>
  </externalReferences>
  <definedNames>
    <definedName name="translate_eng">'[1]Translations Setup'!$D$12:$D$188</definedName>
    <definedName name="translate_tbl">'[1]Translations Setup'!$A$12:$Y$188</definedName>
  </definedNames>
  <calcPr calcId="162913"/>
  <pivotCaches>
    <pivotCache cacheId="8" r:id="rId6"/>
    <pivotCache cacheId="9" r:id="rId7"/>
  </pivotCaches>
</workbook>
</file>

<file path=xl/calcChain.xml><?xml version="1.0" encoding="utf-8"?>
<calcChain xmlns="http://schemas.openxmlformats.org/spreadsheetml/2006/main">
  <c r="B4" i="29" l="1"/>
  <c r="B5" i="29" s="1"/>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U6" i="29"/>
  <c r="U7" i="29"/>
  <c r="U8" i="29"/>
  <c r="U9" i="29"/>
  <c r="U10" i="29"/>
  <c r="U11" i="29"/>
  <c r="U12" i="29"/>
  <c r="U13" i="29"/>
  <c r="U14" i="29"/>
  <c r="U15" i="29"/>
  <c r="U16" i="29"/>
  <c r="U17" i="29"/>
  <c r="U18" i="29"/>
  <c r="U19" i="29"/>
  <c r="U20" i="29"/>
  <c r="U21" i="29"/>
  <c r="U22" i="29"/>
  <c r="U23" i="29"/>
  <c r="U24" i="29"/>
  <c r="U25" i="29"/>
  <c r="U26" i="29"/>
  <c r="A27" i="29"/>
  <c r="U27" i="29"/>
  <c r="A28" i="29"/>
  <c r="A29" i="29" s="1"/>
  <c r="A30" i="29" s="1"/>
  <c r="A31" i="29" s="1"/>
  <c r="A32" i="29" s="1"/>
  <c r="A33" i="29" s="1"/>
  <c r="A34" i="29" s="1"/>
  <c r="A35" i="29" s="1"/>
  <c r="A36" i="29" s="1"/>
  <c r="A37" i="29" s="1"/>
  <c r="A38" i="29" s="1"/>
  <c r="A39" i="29" s="1"/>
  <c r="A40" i="29" s="1"/>
  <c r="A41" i="29" s="1"/>
  <c r="A42" i="29" s="1"/>
  <c r="U28" i="29"/>
  <c r="U29" i="29"/>
  <c r="U30" i="29"/>
  <c r="U31" i="29"/>
  <c r="U32" i="29"/>
  <c r="U33" i="29"/>
  <c r="U34" i="29"/>
  <c r="U35" i="29"/>
  <c r="U36" i="29"/>
  <c r="U37" i="29"/>
  <c r="U38" i="29"/>
  <c r="U39" i="29"/>
  <c r="U40" i="29"/>
  <c r="U41" i="29"/>
  <c r="U42" i="29"/>
  <c r="U43" i="29"/>
  <c r="AA43" i="29"/>
  <c r="AB43" i="29"/>
  <c r="U44" i="29"/>
  <c r="AA44" i="29"/>
  <c r="AB44" i="29"/>
  <c r="U45" i="29"/>
  <c r="AA45" i="29"/>
  <c r="AB45" i="29"/>
  <c r="U46" i="29"/>
  <c r="AA46" i="29"/>
  <c r="AB46" i="29"/>
  <c r="U47" i="29"/>
  <c r="AA47" i="29"/>
  <c r="AB47" i="29"/>
  <c r="U48" i="29"/>
  <c r="AA48" i="29"/>
  <c r="AB48" i="29"/>
  <c r="U49" i="29"/>
  <c r="U50" i="29"/>
  <c r="U51" i="29"/>
  <c r="AA51" i="29"/>
  <c r="AB51" i="29"/>
  <c r="U52" i="29"/>
  <c r="AA52" i="29"/>
  <c r="AB52" i="29"/>
  <c r="U53" i="29"/>
  <c r="AA53" i="29"/>
  <c r="AB53" i="29"/>
  <c r="U54" i="29"/>
  <c r="AA54" i="29"/>
  <c r="AB54" i="29"/>
  <c r="U55" i="29"/>
  <c r="AA55" i="29"/>
  <c r="AB55" i="29"/>
  <c r="U56" i="29"/>
  <c r="AA56" i="29"/>
  <c r="AB56" i="29"/>
  <c r="U57" i="29"/>
  <c r="AA57" i="29"/>
  <c r="AB57" i="29"/>
  <c r="U58" i="29"/>
  <c r="AA58" i="29"/>
  <c r="AB58" i="29"/>
  <c r="U59" i="29"/>
  <c r="U60" i="29"/>
  <c r="AA60" i="29"/>
  <c r="AB60" i="29"/>
  <c r="U61" i="29"/>
  <c r="U62" i="29"/>
  <c r="AA62" i="29"/>
  <c r="AB62" i="29"/>
  <c r="U3" i="29"/>
  <c r="U4" i="29"/>
  <c r="U5" i="29"/>
  <c r="AE16" i="28"/>
  <c r="AE8" i="28"/>
  <c r="AD6" i="28"/>
  <c r="AD12" i="28"/>
  <c r="AF14" i="28"/>
  <c r="AF10" i="28"/>
  <c r="AF6" i="28"/>
  <c r="AC16" i="28"/>
  <c r="AC4" i="28"/>
  <c r="AE14" i="28"/>
  <c r="AE6" i="28"/>
  <c r="AD8" i="28"/>
  <c r="AD10" i="28"/>
  <c r="AC14" i="28"/>
  <c r="AC10" i="28"/>
  <c r="AC6" i="28"/>
  <c r="AE10" i="28"/>
  <c r="AD14" i="28"/>
  <c r="AC12" i="28"/>
  <c r="AE12" i="28"/>
  <c r="AE4" i="28"/>
  <c r="AD16" i="28"/>
  <c r="AF16" i="28"/>
  <c r="AF12" i="28"/>
  <c r="AF8" i="28"/>
  <c r="AF4" i="28"/>
  <c r="AD4" i="28"/>
  <c r="AC8" i="28"/>
</calcChain>
</file>

<file path=xl/sharedStrings.xml><?xml version="1.0" encoding="utf-8"?>
<sst xmlns="http://schemas.openxmlformats.org/spreadsheetml/2006/main" count="994" uniqueCount="324">
  <si>
    <t>District</t>
  </si>
  <si>
    <t>Grand Total</t>
  </si>
  <si>
    <t>API</t>
  </si>
  <si>
    <t>ID</t>
  </si>
  <si>
    <t>Province</t>
  </si>
  <si>
    <t>ID number</t>
  </si>
  <si>
    <t>Data Dictionary</t>
  </si>
  <si>
    <t>Field Name</t>
  </si>
  <si>
    <t>Data Type</t>
  </si>
  <si>
    <t>Field Size</t>
  </si>
  <si>
    <t>Facility</t>
  </si>
  <si>
    <t>Date</t>
  </si>
  <si>
    <t>Species</t>
  </si>
  <si>
    <t>Dx_method</t>
  </si>
  <si>
    <t>Age</t>
  </si>
  <si>
    <t>Death</t>
  </si>
  <si>
    <t>Referral_up</t>
  </si>
  <si>
    <t>RDT</t>
  </si>
  <si>
    <t>Microscopy</t>
  </si>
  <si>
    <t>malaria positive</t>
  </si>
  <si>
    <t>malaria negative</t>
  </si>
  <si>
    <t>Malaria parasite species identified</t>
  </si>
  <si>
    <t>C</t>
  </si>
  <si>
    <t>A</t>
  </si>
  <si>
    <t>B</t>
  </si>
  <si>
    <t>D</t>
  </si>
  <si>
    <t>Alpha</t>
  </si>
  <si>
    <t>Beta</t>
  </si>
  <si>
    <t>Pf</t>
  </si>
  <si>
    <t>Pv</t>
  </si>
  <si>
    <t>PfPv</t>
  </si>
  <si>
    <t>Label</t>
  </si>
  <si>
    <t>Local case</t>
  </si>
  <si>
    <t>Imported case</t>
  </si>
  <si>
    <t>HF1</t>
  </si>
  <si>
    <t>HF3</t>
  </si>
  <si>
    <t>HF4</t>
  </si>
  <si>
    <t>HF5</t>
  </si>
  <si>
    <t>HF6</t>
  </si>
  <si>
    <t>HF7</t>
  </si>
  <si>
    <t>HF10</t>
  </si>
  <si>
    <t>HF11</t>
  </si>
  <si>
    <t>HF12</t>
  </si>
  <si>
    <t>None</t>
  </si>
  <si>
    <t xml:space="preserve">No </t>
  </si>
  <si>
    <t>Yes</t>
  </si>
  <si>
    <t>District_pop</t>
  </si>
  <si>
    <t>Recent_travel</t>
  </si>
  <si>
    <t>Date_dep</t>
  </si>
  <si>
    <t>Date_ret</t>
  </si>
  <si>
    <t>Parasite prevalence</t>
  </si>
  <si>
    <t>RDT and microscopy</t>
  </si>
  <si>
    <t>Number of persons with malaria infection detected by RDT or microscopy/total number of persons tested for malaria parasites by RDT or microsocopy</t>
  </si>
  <si>
    <t>Malaria mortality rate</t>
  </si>
  <si>
    <t>Proportion of patients with confirmed malaria who received first-line antimalarial treatment according to national policy</t>
  </si>
  <si>
    <t>Local</t>
  </si>
  <si>
    <t>Imported</t>
  </si>
  <si>
    <t>Local malaria cases</t>
  </si>
  <si>
    <t>Imported malaria cases</t>
  </si>
  <si>
    <t>History of travel in the last 30 days</t>
  </si>
  <si>
    <t>Death of case</t>
  </si>
  <si>
    <t>Method of malaria testing</t>
  </si>
  <si>
    <t>Confirmed malaria case</t>
  </si>
  <si>
    <t>Health facility where patient was seen for testing</t>
  </si>
  <si>
    <t>Age of patient</t>
  </si>
  <si>
    <t>Population of district where malaria test was done</t>
  </si>
  <si>
    <t>Was the patient referred to higher level facilities?</t>
  </si>
  <si>
    <t>Plasmodium falciparum</t>
  </si>
  <si>
    <t>Plasmodium vivax</t>
  </si>
  <si>
    <t>Plasmodium falciparum/Plasmodium vivax co-infection</t>
  </si>
  <si>
    <t>Gamma</t>
  </si>
  <si>
    <t>E</t>
  </si>
  <si>
    <t>F</t>
  </si>
  <si>
    <t>Number of patients with confirmed malaria who received first-line antimalarial treatment according to national policy/total number of confirmed malaria cases, including both passive and active surveillance</t>
  </si>
  <si>
    <t>NP_tx</t>
  </si>
  <si>
    <t>Treated according to national policy guidelines?</t>
  </si>
  <si>
    <t>Other</t>
  </si>
  <si>
    <t>Character</t>
  </si>
  <si>
    <t>Values</t>
  </si>
  <si>
    <t>Value Labels</t>
  </si>
  <si>
    <t>Numeric</t>
  </si>
  <si>
    <t>HF13</t>
  </si>
  <si>
    <t>HF14</t>
  </si>
  <si>
    <t>HF21</t>
  </si>
  <si>
    <t>HF22</t>
  </si>
  <si>
    <t>HF23</t>
  </si>
  <si>
    <t>HF31</t>
  </si>
  <si>
    <t>HF32</t>
  </si>
  <si>
    <t>HF34</t>
  </si>
  <si>
    <t>HF15</t>
  </si>
  <si>
    <t>HF16</t>
  </si>
  <si>
    <t>HF17</t>
  </si>
  <si>
    <t>HF18</t>
  </si>
  <si>
    <t>HF19</t>
  </si>
  <si>
    <t>HF20</t>
  </si>
  <si>
    <t>HF28</t>
  </si>
  <si>
    <t>HF29</t>
  </si>
  <si>
    <t>HF24</t>
  </si>
  <si>
    <t>HF25</t>
  </si>
  <si>
    <t>HF26</t>
  </si>
  <si>
    <t>HF27</t>
  </si>
  <si>
    <t>HF35</t>
  </si>
  <si>
    <t>HF36</t>
  </si>
  <si>
    <t>HF37</t>
  </si>
  <si>
    <t>HF39</t>
  </si>
  <si>
    <t>HF42</t>
  </si>
  <si>
    <t>HF56</t>
  </si>
  <si>
    <t>HF43</t>
  </si>
  <si>
    <t>HF55</t>
  </si>
  <si>
    <t>HF57</t>
  </si>
  <si>
    <t>HF41</t>
  </si>
  <si>
    <t>HF52</t>
  </si>
  <si>
    <t>Tested for malaria</t>
  </si>
  <si>
    <t>Sex</t>
  </si>
  <si>
    <t>M</t>
  </si>
  <si>
    <t>Male</t>
  </si>
  <si>
    <t>Female</t>
  </si>
  <si>
    <t>(Confirmed cases during 1 year/population under surveillance) x 1000</t>
  </si>
  <si>
    <t>Gender of patient</t>
  </si>
  <si>
    <t>Date of return from travel (MM/DD/YYYY)</t>
  </si>
  <si>
    <t>Date of departure for travel (MM/DD/YYYY)</t>
  </si>
  <si>
    <t>Residence</t>
  </si>
  <si>
    <t>Fever_hist</t>
  </si>
  <si>
    <t>History of fever in the last 30 days</t>
  </si>
  <si>
    <t>Address of patient</t>
  </si>
  <si>
    <t>Year</t>
  </si>
  <si>
    <t>Year (YYYY)</t>
  </si>
  <si>
    <t>CLINICAL DATA</t>
  </si>
  <si>
    <t>Date of diagnosis (MM/DD/YYYY)</t>
  </si>
  <si>
    <t>Test_res</t>
  </si>
  <si>
    <t>District of residence</t>
  </si>
  <si>
    <t>Village of residence</t>
  </si>
  <si>
    <t>Nationality</t>
  </si>
  <si>
    <t>Village</t>
  </si>
  <si>
    <t>Sub-district</t>
  </si>
  <si>
    <t>RESIDENCE AND NATIONALITY</t>
  </si>
  <si>
    <t>DEMOGRAPHICS AND RISK FACTORS</t>
  </si>
  <si>
    <t>Travel_dest</t>
  </si>
  <si>
    <t>Travel destination</t>
  </si>
  <si>
    <t>Prev</t>
  </si>
  <si>
    <t>IRS</t>
  </si>
  <si>
    <t>Occupation</t>
  </si>
  <si>
    <t>Malaria prevention used</t>
  </si>
  <si>
    <t>Insecticide residual spray used</t>
  </si>
  <si>
    <t>Bednet used at home</t>
  </si>
  <si>
    <t>Bednet used during travel</t>
  </si>
  <si>
    <t>Net_res</t>
  </si>
  <si>
    <t>Net_trav</t>
  </si>
  <si>
    <t>Tx</t>
  </si>
  <si>
    <t>A1</t>
  </si>
  <si>
    <t>B3</t>
  </si>
  <si>
    <t>C1</t>
  </si>
  <si>
    <t>D2</t>
  </si>
  <si>
    <t>C2</t>
  </si>
  <si>
    <t>C3</t>
  </si>
  <si>
    <t>B2</t>
  </si>
  <si>
    <t>D1</t>
  </si>
  <si>
    <t>B1</t>
  </si>
  <si>
    <t>A2</t>
  </si>
  <si>
    <t>A1-1</t>
  </si>
  <si>
    <t>B3-1</t>
  </si>
  <si>
    <t>C1-2</t>
  </si>
  <si>
    <t>D2-3</t>
  </si>
  <si>
    <t>A1-2</t>
  </si>
  <si>
    <t>C2-2</t>
  </si>
  <si>
    <t>C3-1</t>
  </si>
  <si>
    <t>B2-1</t>
  </si>
  <si>
    <t>D1-1</t>
  </si>
  <si>
    <t>D2-2</t>
  </si>
  <si>
    <t>C1-1</t>
  </si>
  <si>
    <t>B1-2</t>
  </si>
  <si>
    <t>A2-2</t>
  </si>
  <si>
    <t>D2-4</t>
  </si>
  <si>
    <t>C2-1</t>
  </si>
  <si>
    <t>ABC</t>
  </si>
  <si>
    <t>DEF</t>
  </si>
  <si>
    <t>GHI</t>
  </si>
  <si>
    <t>JKL</t>
  </si>
  <si>
    <t>MNO</t>
  </si>
  <si>
    <t>E1</t>
  </si>
  <si>
    <t>D3</t>
  </si>
  <si>
    <t>A3</t>
  </si>
  <si>
    <t>F1</t>
  </si>
  <si>
    <t>F3</t>
  </si>
  <si>
    <t>C4</t>
  </si>
  <si>
    <t>B4</t>
  </si>
  <si>
    <t>E2</t>
  </si>
  <si>
    <t>F4</t>
  </si>
  <si>
    <t>D5</t>
  </si>
  <si>
    <t>B3-2</t>
  </si>
  <si>
    <t>D5-1</t>
  </si>
  <si>
    <t>E1-2</t>
  </si>
  <si>
    <t>C2-3</t>
  </si>
  <si>
    <t>B1-1</t>
  </si>
  <si>
    <t>A1-3</t>
  </si>
  <si>
    <t>D3-2</t>
  </si>
  <si>
    <t>B3-3</t>
  </si>
  <si>
    <t>A3-2</t>
  </si>
  <si>
    <t>D2-1</t>
  </si>
  <si>
    <t>C2-4</t>
  </si>
  <si>
    <t>C1-3</t>
  </si>
  <si>
    <t>F1-1</t>
  </si>
  <si>
    <t>D3-1</t>
  </si>
  <si>
    <t>E1-1</t>
  </si>
  <si>
    <t>C3-4</t>
  </si>
  <si>
    <t>F3-2</t>
  </si>
  <si>
    <t>C4-1</t>
  </si>
  <si>
    <t>place1</t>
  </si>
  <si>
    <t>place2</t>
  </si>
  <si>
    <t>place4</t>
  </si>
  <si>
    <t>place3</t>
  </si>
  <si>
    <t>place5</t>
  </si>
  <si>
    <t>place6</t>
  </si>
  <si>
    <t>job1</t>
  </si>
  <si>
    <t>job2</t>
  </si>
  <si>
    <t>job3</t>
  </si>
  <si>
    <t>job4</t>
  </si>
  <si>
    <t>job5</t>
  </si>
  <si>
    <t>job6</t>
  </si>
  <si>
    <t>job7</t>
  </si>
  <si>
    <t>job8</t>
  </si>
  <si>
    <t>job9</t>
  </si>
  <si>
    <t>job10</t>
  </si>
  <si>
    <t>job11</t>
  </si>
  <si>
    <t>B4-1</t>
  </si>
  <si>
    <t>A2-1</t>
  </si>
  <si>
    <t>E2-1</t>
  </si>
  <si>
    <t>C4-2</t>
  </si>
  <si>
    <t>F4-1</t>
  </si>
  <si>
    <t>place7</t>
  </si>
  <si>
    <t>place8</t>
  </si>
  <si>
    <t>place9</t>
  </si>
  <si>
    <t>place10</t>
  </si>
  <si>
    <t>place11</t>
  </si>
  <si>
    <t>job12</t>
  </si>
  <si>
    <t>job13</t>
  </si>
  <si>
    <t>job14</t>
  </si>
  <si>
    <t>Residence1</t>
  </si>
  <si>
    <t>Residence2</t>
  </si>
  <si>
    <t>Residence3</t>
  </si>
  <si>
    <t>Residence4</t>
  </si>
  <si>
    <t>Residence5</t>
  </si>
  <si>
    <t>Residence6</t>
  </si>
  <si>
    <t>Residence7</t>
  </si>
  <si>
    <t>Residence8</t>
  </si>
  <si>
    <t>Residence9</t>
  </si>
  <si>
    <t>Residence10</t>
  </si>
  <si>
    <t>Residence11</t>
  </si>
  <si>
    <t>Residence12</t>
  </si>
  <si>
    <t>Residence13</t>
  </si>
  <si>
    <t>Residence14</t>
  </si>
  <si>
    <t>Residence15</t>
  </si>
  <si>
    <t>Residence16</t>
  </si>
  <si>
    <t>Residence17</t>
  </si>
  <si>
    <t>Residence18</t>
  </si>
  <si>
    <t>Residence19</t>
  </si>
  <si>
    <t>Residence20</t>
  </si>
  <si>
    <t>Residence21</t>
  </si>
  <si>
    <t>Residence22</t>
  </si>
  <si>
    <t>Residence23</t>
  </si>
  <si>
    <t>Residence24</t>
  </si>
  <si>
    <t>Residence25</t>
  </si>
  <si>
    <t>Residence26</t>
  </si>
  <si>
    <t>Residence27</t>
  </si>
  <si>
    <t>Residence28</t>
  </si>
  <si>
    <t>Residence29</t>
  </si>
  <si>
    <t>Residence30</t>
  </si>
  <si>
    <t>Residence31</t>
  </si>
  <si>
    <t>Residence32</t>
  </si>
  <si>
    <t>Residence33</t>
  </si>
  <si>
    <t>Residence34</t>
  </si>
  <si>
    <t>Residence35</t>
  </si>
  <si>
    <t>Residence36</t>
  </si>
  <si>
    <t>Residence37</t>
  </si>
  <si>
    <t>Residence38</t>
  </si>
  <si>
    <t>Residence39</t>
  </si>
  <si>
    <t>Residence40</t>
  </si>
  <si>
    <t>Cases</t>
  </si>
  <si>
    <t>Treated per national guidelines</t>
  </si>
  <si>
    <t>Dead</t>
  </si>
  <si>
    <t>Raw Data Entry: to be copied directly</t>
  </si>
  <si>
    <t>1-10</t>
  </si>
  <si>
    <t>11-20</t>
  </si>
  <si>
    <t>21-30</t>
  </si>
  <si>
    <t>31-40</t>
  </si>
  <si>
    <t>41-50</t>
  </si>
  <si>
    <t>51-60</t>
  </si>
  <si>
    <t>71-80</t>
  </si>
  <si>
    <t>91-100</t>
  </si>
  <si>
    <t>Fever history</t>
  </si>
  <si>
    <t>Local cases</t>
  </si>
  <si>
    <t>Imported cases</t>
  </si>
  <si>
    <t>Use IRS</t>
  </si>
  <si>
    <t>Use nets at home</t>
  </si>
  <si>
    <t>Use nets when traveling</t>
  </si>
  <si>
    <t>Cases treated</t>
  </si>
  <si>
    <t>Received treatment?</t>
  </si>
  <si>
    <t>Tested</t>
  </si>
  <si>
    <t>District population</t>
  </si>
  <si>
    <t>Proportion receiving first-line treatment</t>
  </si>
  <si>
    <t>Px_residence</t>
  </si>
  <si>
    <t>Dist_dx</t>
  </si>
  <si>
    <t>HF_dx</t>
  </si>
  <si>
    <t>Dist_res</t>
  </si>
  <si>
    <t>Constituency_res</t>
  </si>
  <si>
    <t>Village_res</t>
  </si>
  <si>
    <t>Standardized location data</t>
  </si>
  <si>
    <t>Number of malaria-specific deaths reported in the previous year/mid-year number of persons at risk for malaria infection during the reporting year</t>
  </si>
  <si>
    <t>Analysis Tables</t>
  </si>
  <si>
    <t>Definitions</t>
  </si>
  <si>
    <t xml:space="preserve">District diagnosed </t>
  </si>
  <si>
    <t>Health facility diagnosed</t>
  </si>
  <si>
    <t>Constituency of residence</t>
  </si>
  <si>
    <t xml:space="preserve">District </t>
  </si>
  <si>
    <t xml:space="preserve">Sub-district </t>
  </si>
  <si>
    <t>Use the following worksheet to populate findings from relevant reports, publications and grey literature to help inform and guide data collection.</t>
  </si>
  <si>
    <t>Procedures:</t>
  </si>
  <si>
    <t>This document was created by:</t>
  </si>
  <si>
    <t xml:space="preserve">For more information on updating these worksheets: </t>
  </si>
  <si>
    <t>Passive Surveillance Worksheet for Formative Assessment</t>
  </si>
  <si>
    <t xml:space="preserve">1. Use the 'Data Entry' tab to enter in passive surveillance data, including data from Health Management Information Systems, and registries from health facilities. Make sure to copy the data from health registers exactly, as directed by the 'Raw Data Entry: To Be Copied Directly' section of the tab. </t>
  </si>
  <si>
    <t xml:space="preserve">2. Replace the sample data with your passive surveillance data. </t>
  </si>
  <si>
    <t xml:space="preserve">3. Go to the 'Analysis' tab to view summarized data on malaria cases. </t>
  </si>
  <si>
    <t xml:space="preserve">See the Formative Assessment guide, page 24 ('Review Passive Surveillance Data') for additional procedures and guidance on completing this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</si>
</sst>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1"/>
      <name val="Calibri"/>
      <family val="2"/>
      <scheme val="minor"/>
    </font>
    <font>
      <b/>
      <u/>
      <sz val="12"/>
      <color theme="1"/>
      <name val="Calibri"/>
      <family val="2"/>
      <scheme val="minor"/>
    </font>
    <font>
      <b/>
      <sz val="12"/>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4"/>
      <color theme="8"/>
      <name val="Calibri"/>
      <family val="2"/>
      <scheme val="minor"/>
    </font>
    <font>
      <sz val="11"/>
      <color theme="1"/>
      <name val="Arial"/>
      <family val="2"/>
    </font>
    <font>
      <b/>
      <sz val="18"/>
      <color theme="1"/>
      <name val="Arial"/>
      <family val="2"/>
    </font>
    <font>
      <b/>
      <sz val="11"/>
      <color theme="1"/>
      <name val="Arial"/>
      <family val="2"/>
    </font>
    <font>
      <b/>
      <sz val="16"/>
      <color theme="1"/>
      <name val="Arial"/>
      <family val="2"/>
    </font>
    <font>
      <b/>
      <sz val="11"/>
      <name val="Arial"/>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theme="4" tint="0.79998168889431442"/>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249977111117893"/>
        <bgColor indexed="64"/>
      </patternFill>
    </fill>
  </fills>
  <borders count="37">
    <border>
      <left/>
      <right/>
      <top/>
      <bottom/>
      <diagonal/>
    </border>
    <border>
      <left/>
      <right/>
      <top/>
      <bottom style="thin">
        <color theme="4" tint="0.39997558519241921"/>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rgb="FF95B3D7"/>
      </bottom>
      <diagonal/>
    </border>
    <border>
      <left/>
      <right style="thin">
        <color theme="0"/>
      </right>
      <top style="thin">
        <color theme="0"/>
      </top>
      <bottom/>
      <diagonal/>
    </border>
    <border>
      <left style="medium">
        <color indexed="64"/>
      </left>
      <right/>
      <top/>
      <bottom style="thin">
        <color theme="4" tint="0.39997558519241921"/>
      </bottom>
      <diagonal/>
    </border>
    <border>
      <left style="medium">
        <color indexed="64"/>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style="thin">
        <color theme="4" tint="0.39997558519241921"/>
      </bottom>
      <diagonal/>
    </border>
    <border>
      <left/>
      <right/>
      <top style="thin">
        <color theme="0"/>
      </top>
      <bottom style="thin">
        <color theme="0"/>
      </bottom>
      <diagonal/>
    </border>
    <border>
      <left style="thin">
        <color theme="0"/>
      </left>
      <right style="thin">
        <color theme="0"/>
      </right>
      <top/>
      <bottom style="thin">
        <color theme="0"/>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right/>
      <top style="medium">
        <color indexed="64"/>
      </top>
      <bottom/>
      <diagonal/>
    </border>
    <border>
      <left/>
      <right style="medium">
        <color indexed="64"/>
      </right>
      <top style="medium">
        <color indexed="64"/>
      </top>
      <bottom/>
      <diagonal/>
    </border>
  </borders>
  <cellStyleXfs count="20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20">
    <xf numFmtId="0" fontId="0" fillId="0" borderId="0" xfId="0"/>
    <xf numFmtId="0" fontId="0" fillId="0" borderId="0" xfId="0" applyFill="1"/>
    <xf numFmtId="0" fontId="4" fillId="0" borderId="1" xfId="0" applyFont="1" applyFill="1" applyBorder="1" applyAlignment="1">
      <alignment horizontal="left"/>
    </xf>
    <xf numFmtId="14" fontId="0" fillId="0" borderId="0" xfId="0" applyNumberFormat="1" applyFill="1"/>
    <xf numFmtId="2" fontId="4" fillId="0" borderId="1" xfId="0" applyNumberFormat="1" applyFont="1" applyFill="1" applyBorder="1" applyAlignment="1">
      <alignment horizontal="left"/>
    </xf>
    <xf numFmtId="1" fontId="0" fillId="0" borderId="0" xfId="0" applyNumberFormat="1" applyFill="1"/>
    <xf numFmtId="1" fontId="4" fillId="0" borderId="1" xfId="0" applyNumberFormat="1" applyFont="1" applyFill="1" applyBorder="1" applyAlignment="1">
      <alignment horizontal="left"/>
    </xf>
    <xf numFmtId="0" fontId="6" fillId="2" borderId="5" xfId="0" applyFont="1" applyFill="1" applyBorder="1" applyAlignment="1">
      <alignment horizontal="right"/>
    </xf>
    <xf numFmtId="0" fontId="0" fillId="0" borderId="5" xfId="0" applyFont="1" applyBorder="1"/>
    <xf numFmtId="0" fontId="0" fillId="0" borderId="5" xfId="0" applyFont="1" applyFill="1" applyBorder="1"/>
    <xf numFmtId="2" fontId="6" fillId="2" borderId="5" xfId="0" applyNumberFormat="1" applyFont="1" applyFill="1" applyBorder="1" applyAlignment="1">
      <alignment horizontal="right"/>
    </xf>
    <xf numFmtId="0" fontId="0" fillId="0" borderId="5" xfId="0" applyFont="1" applyFill="1" applyBorder="1" applyAlignment="1">
      <alignment horizontal="right"/>
    </xf>
    <xf numFmtId="0" fontId="0" fillId="0" borderId="6" xfId="0" applyFont="1" applyBorder="1"/>
    <xf numFmtId="0" fontId="0" fillId="0" borderId="5" xfId="0" applyBorder="1"/>
    <xf numFmtId="0" fontId="6" fillId="2" borderId="6" xfId="0" applyFont="1" applyFill="1" applyBorder="1" applyAlignment="1">
      <alignment horizontal="right"/>
    </xf>
    <xf numFmtId="0" fontId="0" fillId="0" borderId="6" xfId="0" applyFont="1" applyFill="1" applyBorder="1"/>
    <xf numFmtId="0" fontId="6" fillId="2" borderId="7" xfId="0" applyFont="1" applyFill="1" applyBorder="1" applyAlignment="1">
      <alignment horizontal="right"/>
    </xf>
    <xf numFmtId="0" fontId="0" fillId="0" borderId="7" xfId="0" applyFont="1" applyBorder="1"/>
    <xf numFmtId="0" fontId="0" fillId="0" borderId="7" xfId="0" applyFont="1" applyFill="1" applyBorder="1"/>
    <xf numFmtId="0" fontId="3"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5" fillId="3" borderId="12" xfId="0" applyFont="1" applyFill="1" applyBorder="1"/>
    <xf numFmtId="0" fontId="5" fillId="3" borderId="13" xfId="0" applyFont="1" applyFill="1" applyBorder="1"/>
    <xf numFmtId="0" fontId="0" fillId="0" borderId="5" xfId="0" applyFont="1" applyBorder="1" applyAlignment="1">
      <alignment horizontal="center"/>
    </xf>
    <xf numFmtId="0" fontId="4" fillId="4" borderId="1" xfId="0" applyFont="1" applyFill="1" applyBorder="1" applyAlignment="1">
      <alignment horizontal="left"/>
    </xf>
    <xf numFmtId="0" fontId="4" fillId="4" borderId="15" xfId="0" applyFont="1" applyFill="1" applyBorder="1" applyAlignment="1">
      <alignment horizontal="left"/>
    </xf>
    <xf numFmtId="0" fontId="4" fillId="0" borderId="17" xfId="0" applyFont="1" applyFill="1" applyBorder="1" applyAlignment="1">
      <alignment horizontal="left"/>
    </xf>
    <xf numFmtId="0" fontId="0" fillId="0" borderId="18" xfId="0" applyFill="1" applyBorder="1"/>
    <xf numFmtId="14" fontId="0" fillId="0" borderId="0" xfId="0" applyNumberFormat="1" applyFill="1" applyBorder="1"/>
    <xf numFmtId="1" fontId="0" fillId="0" borderId="0" xfId="0" applyNumberFormat="1" applyBorder="1"/>
    <xf numFmtId="1" fontId="0" fillId="0" borderId="0" xfId="0" applyNumberFormat="1" applyFill="1" applyBorder="1"/>
    <xf numFmtId="0" fontId="0" fillId="0" borderId="0" xfId="0" applyFill="1" applyBorder="1"/>
    <xf numFmtId="0" fontId="4" fillId="0" borderId="1" xfId="0" applyFont="1" applyFill="1" applyBorder="1" applyAlignment="1" applyProtection="1">
      <alignment horizontal="left"/>
      <protection locked="0"/>
    </xf>
    <xf numFmtId="0" fontId="4" fillId="0" borderId="28" xfId="0" applyFont="1" applyFill="1" applyBorder="1" applyAlignment="1">
      <alignment horizontal="left"/>
    </xf>
    <xf numFmtId="0" fontId="0" fillId="0" borderId="19" xfId="0" applyFill="1" applyBorder="1"/>
    <xf numFmtId="1" fontId="0" fillId="0" borderId="19" xfId="0" applyNumberFormat="1" applyFill="1" applyBorder="1"/>
    <xf numFmtId="0" fontId="0" fillId="0" borderId="24" xfId="0" applyFill="1" applyBorder="1"/>
    <xf numFmtId="14" fontId="0" fillId="0" borderId="29" xfId="0" applyNumberFormat="1" applyFill="1" applyBorder="1"/>
    <xf numFmtId="1" fontId="0" fillId="0" borderId="29" xfId="0" applyNumberFormat="1" applyFill="1" applyBorder="1"/>
    <xf numFmtId="0" fontId="0" fillId="0" borderId="29" xfId="0" applyFill="1" applyBorder="1"/>
    <xf numFmtId="1" fontId="0" fillId="0" borderId="23" xfId="0" applyNumberFormat="1" applyFill="1" applyBorder="1"/>
    <xf numFmtId="0" fontId="0" fillId="6" borderId="0" xfId="0" applyFill="1"/>
    <xf numFmtId="0" fontId="0" fillId="7" borderId="0" xfId="0" applyFill="1"/>
    <xf numFmtId="0" fontId="3" fillId="7" borderId="0" xfId="0" applyFont="1" applyFill="1"/>
    <xf numFmtId="0" fontId="10" fillId="7" borderId="0" xfId="0" applyFont="1" applyFill="1"/>
    <xf numFmtId="0" fontId="8" fillId="7" borderId="0" xfId="0" applyFont="1" applyFill="1" applyAlignment="1">
      <alignment vertical="top"/>
    </xf>
    <xf numFmtId="0" fontId="11" fillId="7" borderId="0" xfId="0" applyFont="1" applyFill="1"/>
    <xf numFmtId="0" fontId="11" fillId="7" borderId="0" xfId="0" applyFont="1" applyFill="1" applyAlignment="1">
      <alignment horizontal="center" vertical="center"/>
    </xf>
    <xf numFmtId="0" fontId="11" fillId="0" borderId="0" xfId="0" applyFont="1" applyAlignment="1">
      <alignment horizontal="left"/>
    </xf>
    <xf numFmtId="0" fontId="11" fillId="0" borderId="0" xfId="0" applyNumberFormat="1" applyFont="1"/>
    <xf numFmtId="1" fontId="10" fillId="0" borderId="0" xfId="0" applyNumberFormat="1" applyFont="1" applyAlignment="1">
      <alignment horizontal="left"/>
    </xf>
    <xf numFmtId="0" fontId="11" fillId="0" borderId="0" xfId="0" applyNumberFormat="1" applyFont="1" applyAlignment="1"/>
    <xf numFmtId="1" fontId="10" fillId="0" borderId="0" xfId="0" applyNumberFormat="1" applyFont="1" applyAlignment="1">
      <alignment horizontal="left" vertical="top"/>
    </xf>
    <xf numFmtId="0" fontId="11" fillId="7" borderId="0" xfId="0" applyNumberFormat="1" applyFont="1" applyFill="1"/>
    <xf numFmtId="0" fontId="10" fillId="7" borderId="0" xfId="0" applyNumberFormat="1" applyFont="1" applyFill="1"/>
    <xf numFmtId="0" fontId="11" fillId="0" borderId="21" xfId="0" applyFont="1" applyBorder="1" applyAlignment="1">
      <alignment horizontal="left"/>
    </xf>
    <xf numFmtId="0" fontId="11" fillId="0" borderId="0" xfId="0" applyNumberFormat="1" applyFont="1" applyBorder="1"/>
    <xf numFmtId="0" fontId="11" fillId="0" borderId="21" xfId="0" applyFont="1" applyBorder="1" applyAlignment="1">
      <alignment horizontal="left" indent="1"/>
    </xf>
    <xf numFmtId="0" fontId="11" fillId="7" borderId="20" xfId="0" applyFont="1" applyFill="1" applyBorder="1"/>
    <xf numFmtId="0" fontId="11" fillId="0" borderId="26" xfId="0" applyFont="1" applyBorder="1" applyAlignment="1">
      <alignment horizontal="left"/>
    </xf>
    <xf numFmtId="0" fontId="11" fillId="0" borderId="3" xfId="0" applyNumberFormat="1" applyFont="1" applyBorder="1"/>
    <xf numFmtId="0" fontId="11" fillId="7" borderId="0" xfId="0" applyFont="1" applyFill="1" applyBorder="1" applyAlignment="1">
      <alignment horizontal="left"/>
    </xf>
    <xf numFmtId="0" fontId="11" fillId="7" borderId="0" xfId="0" applyNumberFormat="1" applyFont="1" applyFill="1" applyBorder="1"/>
    <xf numFmtId="0" fontId="10" fillId="7" borderId="0" xfId="0" applyFont="1" applyFill="1" applyBorder="1"/>
    <xf numFmtId="0" fontId="11" fillId="7" borderId="0" xfId="0" applyFont="1" applyFill="1" applyBorder="1"/>
    <xf numFmtId="0" fontId="13" fillId="0" borderId="0" xfId="0" applyNumberFormat="1" applyFont="1" applyBorder="1"/>
    <xf numFmtId="0" fontId="11" fillId="0" borderId="19" xfId="0" applyNumberFormat="1" applyFont="1" applyBorder="1"/>
    <xf numFmtId="0" fontId="11" fillId="0" borderId="27" xfId="0" applyNumberFormat="1" applyFont="1" applyBorder="1"/>
    <xf numFmtId="0" fontId="13" fillId="0" borderId="19" xfId="0" applyNumberFormat="1" applyFont="1" applyBorder="1"/>
    <xf numFmtId="2" fontId="10" fillId="0" borderId="25" xfId="0" applyNumberFormat="1" applyFont="1" applyBorder="1"/>
    <xf numFmtId="2" fontId="10" fillId="0" borderId="16" xfId="0" applyNumberFormat="1" applyFont="1" applyBorder="1"/>
    <xf numFmtId="2" fontId="10" fillId="0" borderId="22" xfId="0" applyNumberFormat="1" applyFont="1" applyBorder="1"/>
    <xf numFmtId="2" fontId="10" fillId="0" borderId="23" xfId="0" applyNumberFormat="1" applyFont="1" applyBorder="1"/>
    <xf numFmtId="2" fontId="10" fillId="0" borderId="30" xfId="0" applyNumberFormat="1" applyFont="1" applyBorder="1"/>
    <xf numFmtId="2" fontId="10" fillId="0" borderId="27" xfId="0" applyNumberFormat="1" applyFont="1" applyBorder="1"/>
    <xf numFmtId="2" fontId="10" fillId="0" borderId="20" xfId="0" applyNumberFormat="1" applyFont="1" applyBorder="1"/>
    <xf numFmtId="2" fontId="10" fillId="0" borderId="19" xfId="0" applyNumberFormat="1" applyFont="1" applyBorder="1"/>
    <xf numFmtId="0" fontId="7" fillId="0" borderId="0" xfId="0" pivotButton="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pivotButton="1" applyFont="1" applyAlignment="1">
      <alignment horizontal="center" vertical="center" wrapText="1"/>
    </xf>
    <xf numFmtId="0" fontId="7" fillId="0" borderId="2" xfId="0" pivotButton="1"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2" fontId="7" fillId="0" borderId="16" xfId="0" applyNumberFormat="1" applyFont="1" applyBorder="1" applyAlignment="1">
      <alignment horizontal="center" vertical="center" wrapText="1"/>
    </xf>
    <xf numFmtId="0" fontId="10" fillId="7" borderId="31" xfId="0" applyFont="1" applyFill="1" applyBorder="1" applyAlignment="1">
      <alignment vertical="top" wrapText="1"/>
    </xf>
    <xf numFmtId="0" fontId="5" fillId="3" borderId="35" xfId="0" applyFont="1" applyFill="1" applyBorder="1"/>
    <xf numFmtId="0" fontId="5" fillId="3" borderId="36" xfId="0" applyFont="1" applyFill="1" applyBorder="1"/>
    <xf numFmtId="0" fontId="0" fillId="7" borderId="5" xfId="0" applyFill="1" applyBorder="1"/>
    <xf numFmtId="0" fontId="0" fillId="7" borderId="6" xfId="0" applyFill="1" applyBorder="1"/>
    <xf numFmtId="0" fontId="0" fillId="7" borderId="9" xfId="0" applyFill="1" applyBorder="1"/>
    <xf numFmtId="0" fontId="0" fillId="7" borderId="10" xfId="0" applyFill="1" applyBorder="1"/>
    <xf numFmtId="0" fontId="14" fillId="7" borderId="0" xfId="0" applyFont="1" applyFill="1"/>
    <xf numFmtId="0" fontId="15" fillId="7" borderId="0" xfId="0" applyFont="1" applyFill="1"/>
    <xf numFmtId="0" fontId="14" fillId="7" borderId="0" xfId="0" applyFont="1" applyFill="1" applyProtection="1"/>
    <xf numFmtId="0" fontId="16" fillId="7" borderId="0" xfId="0" applyFont="1" applyFill="1" applyBorder="1" applyAlignment="1"/>
    <xf numFmtId="0" fontId="17" fillId="7" borderId="0" xfId="0" applyFont="1" applyFill="1" applyProtection="1"/>
    <xf numFmtId="0" fontId="16" fillId="7" borderId="0" xfId="0" applyFont="1" applyFill="1" applyProtection="1"/>
    <xf numFmtId="0" fontId="16" fillId="7" borderId="0" xfId="0" applyFont="1" applyFill="1"/>
    <xf numFmtId="0" fontId="14" fillId="7" borderId="0" xfId="0" applyFont="1" applyFill="1" applyAlignment="1">
      <alignment vertical="top" wrapText="1"/>
    </xf>
    <xf numFmtId="0" fontId="18" fillId="7" borderId="0" xfId="0" applyFont="1" applyFill="1"/>
    <xf numFmtId="0" fontId="14" fillId="7" borderId="0" xfId="0" applyFont="1" applyFill="1" applyAlignment="1" applyProtection="1">
      <alignment horizontal="left" vertical="top" wrapText="1"/>
    </xf>
    <xf numFmtId="0" fontId="14" fillId="7" borderId="0" xfId="0" applyFont="1" applyFill="1" applyAlignment="1">
      <alignment horizontal="left" vertical="top" wrapText="1"/>
    </xf>
    <xf numFmtId="0" fontId="8" fillId="6" borderId="0" xfId="0" applyFont="1" applyFill="1" applyAlignment="1">
      <alignment horizontal="center" vertical="top"/>
    </xf>
    <xf numFmtId="0" fontId="8" fillId="5" borderId="18" xfId="0" applyFont="1" applyFill="1" applyBorder="1" applyAlignment="1">
      <alignment horizontal="center" vertical="top"/>
    </xf>
    <xf numFmtId="0" fontId="8" fillId="5" borderId="0" xfId="0" applyFont="1" applyFill="1" applyBorder="1" applyAlignment="1">
      <alignment horizontal="center" vertical="top"/>
    </xf>
    <xf numFmtId="0" fontId="9" fillId="7" borderId="8" xfId="0" applyFont="1" applyFill="1" applyBorder="1" applyAlignment="1">
      <alignment horizontal="left"/>
    </xf>
    <xf numFmtId="0" fontId="9" fillId="7" borderId="9" xfId="0" applyFont="1" applyFill="1" applyBorder="1" applyAlignment="1">
      <alignment horizontal="left"/>
    </xf>
    <xf numFmtId="0" fontId="12" fillId="8" borderId="32" xfId="0" applyFont="1" applyFill="1" applyBorder="1" applyAlignment="1">
      <alignment horizontal="center" vertical="center"/>
    </xf>
    <xf numFmtId="0" fontId="12" fillId="8" borderId="33" xfId="0" applyFont="1" applyFill="1" applyBorder="1" applyAlignment="1">
      <alignment horizontal="center" vertical="center"/>
    </xf>
    <xf numFmtId="0" fontId="12" fillId="8" borderId="34" xfId="0" applyFont="1" applyFill="1" applyBorder="1" applyAlignment="1">
      <alignment horizontal="center" vertical="center"/>
    </xf>
    <xf numFmtId="0" fontId="11" fillId="7" borderId="32" xfId="0" applyFont="1" applyFill="1" applyBorder="1" applyAlignment="1">
      <alignment vertical="top" wrapText="1"/>
    </xf>
    <xf numFmtId="0" fontId="11" fillId="7" borderId="33" xfId="0" applyFont="1" applyFill="1" applyBorder="1" applyAlignment="1">
      <alignment vertical="top" wrapText="1"/>
    </xf>
    <xf numFmtId="0" fontId="11" fillId="7" borderId="34" xfId="0" applyFont="1" applyFill="1" applyBorder="1" applyAlignment="1">
      <alignment vertical="top" wrapText="1"/>
    </xf>
    <xf numFmtId="0" fontId="11" fillId="7" borderId="32" xfId="0" applyFont="1" applyFill="1" applyBorder="1" applyAlignment="1">
      <alignment horizontal="left" vertical="top" wrapText="1"/>
    </xf>
    <xf numFmtId="0" fontId="11" fillId="7" borderId="33" xfId="0" applyFont="1" applyFill="1" applyBorder="1" applyAlignment="1">
      <alignment horizontal="left" vertical="top" wrapText="1"/>
    </xf>
    <xf numFmtId="0" fontId="11" fillId="7" borderId="34" xfId="0" applyFont="1" applyFill="1" applyBorder="1" applyAlignment="1">
      <alignment horizontal="left" vertical="top" wrapText="1"/>
    </xf>
    <xf numFmtId="0" fontId="7" fillId="0" borderId="14" xfId="0" applyFont="1" applyBorder="1" applyAlignment="1">
      <alignment horizontal="left"/>
    </xf>
  </cellXfs>
  <cellStyles count="2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Normal" xfId="0" builtinId="0"/>
  </cellStyles>
  <dxfs count="114">
    <dxf>
      <font>
        <strike val="0"/>
        <outline val="0"/>
        <shadow val="0"/>
        <u val="none"/>
        <vertAlign val="baseline"/>
        <sz val="14"/>
        <color theme="1"/>
        <name val="Calibri"/>
        <scheme val="minor"/>
      </font>
      <numFmt numFmtId="2" formatCode="0.00"/>
      <border diagonalUp="0" diagonalDown="0" outline="0">
        <left style="thin">
          <color indexed="64"/>
        </left>
        <right/>
        <top style="thin">
          <color indexed="64"/>
        </top>
        <bottom style="thin">
          <color indexed="64"/>
        </bottom>
      </border>
    </dxf>
    <dxf>
      <font>
        <strike val="0"/>
        <outline val="0"/>
        <shadow val="0"/>
        <u val="none"/>
        <vertAlign val="baseline"/>
        <sz val="14"/>
        <color theme="1"/>
        <name val="Calibri"/>
        <scheme val="minor"/>
      </font>
      <numFmt numFmtId="2" formatCode="0.00"/>
      <border diagonalUp="0" diagonalDown="0" outline="0">
        <left style="thin">
          <color indexed="64"/>
        </left>
        <right style="thin">
          <color theme="0"/>
        </right>
        <top style="thin">
          <color indexed="64"/>
        </top>
        <bottom style="thin">
          <color indexed="64"/>
        </bottom>
      </border>
    </dxf>
    <dxf>
      <font>
        <strike val="0"/>
        <outline val="0"/>
        <shadow val="0"/>
        <u val="none"/>
        <vertAlign val="baseline"/>
        <sz val="14"/>
        <color theme="1"/>
        <name val="Calibri"/>
        <scheme val="minor"/>
      </font>
      <numFmt numFmtId="2" formatCode="0.00"/>
      <border diagonalUp="0" diagonalDown="0" outline="0">
        <left style="thin">
          <color indexed="64"/>
        </left>
        <right style="thin">
          <color theme="0"/>
        </right>
        <top style="thin">
          <color indexed="64"/>
        </top>
        <bottom style="thin">
          <color indexed="64"/>
        </bottom>
      </border>
    </dxf>
    <dxf>
      <font>
        <b/>
        <i val="0"/>
        <strike val="0"/>
        <condense val="0"/>
        <extend val="0"/>
        <outline val="0"/>
        <shadow val="0"/>
        <u val="none"/>
        <vertAlign val="baseline"/>
        <sz val="14"/>
        <color theme="1"/>
        <name val="Calibri"/>
        <scheme val="minor"/>
      </font>
      <numFmt numFmtId="2" formatCode="0.00"/>
      <border diagonalUp="0" diagonalDown="0" outline="0">
        <left style="thin">
          <color indexed="64"/>
        </left>
        <right style="thin">
          <color theme="0"/>
        </right>
        <top style="thin">
          <color indexed="64"/>
        </top>
        <bottom style="thin">
          <color indexed="64"/>
        </bottom>
      </border>
    </dxf>
    <dxf>
      <font>
        <strike val="0"/>
        <outline val="0"/>
        <shadow val="0"/>
        <u val="none"/>
        <vertAlign val="baseline"/>
        <sz val="14"/>
        <color theme="1"/>
        <name val="Calibri"/>
        <scheme val="minor"/>
      </font>
      <numFmt numFmtId="2" formatCode="0.00"/>
    </dxf>
    <dxf>
      <font>
        <b/>
        <i val="0"/>
        <strike val="0"/>
        <condense val="0"/>
        <extend val="0"/>
        <outline val="0"/>
        <shadow val="0"/>
        <u val="none"/>
        <vertAlign val="baseline"/>
        <sz val="16"/>
        <color theme="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bottom/>
      </border>
    </dxf>
    <dxf>
      <font>
        <sz val="16"/>
      </font>
    </dxf>
    <dxf>
      <font>
        <sz val="16"/>
      </font>
    </dxf>
    <dxf>
      <font>
        <sz val="14"/>
      </font>
    </dxf>
    <dxf>
      <alignment wrapText="1" readingOrder="0"/>
    </dxf>
    <dxf>
      <font>
        <b val="0"/>
      </font>
    </dxf>
    <dxf>
      <font>
        <b val="0"/>
      </font>
    </dxf>
    <dxf>
      <font>
        <b val="0"/>
      </font>
    </dxf>
    <dxf>
      <alignment horizontal="center" readingOrder="0"/>
    </dxf>
    <dxf>
      <alignment horizontal="center" readingOrder="0"/>
    </dxf>
    <dxf>
      <alignment vertical="center" readingOrder="0"/>
    </dxf>
    <dxf>
      <alignment vertical="center" readingOrder="0"/>
    </dxf>
    <dxf>
      <font>
        <b val="0"/>
      </font>
    </dxf>
    <dxf>
      <font>
        <b/>
      </font>
    </dxf>
    <dxf>
      <font>
        <b/>
      </font>
    </dxf>
    <dxf>
      <alignment vertical="top" readingOrder="0"/>
    </dxf>
    <dxf>
      <alignment vertical="top" readingOrder="0"/>
    </dxf>
    <dxf>
      <alignment wrapText="1" readingOrder="0"/>
    </dxf>
    <dxf>
      <font>
        <sz val="16"/>
      </font>
    </dxf>
    <dxf>
      <font>
        <sz val="16"/>
      </font>
    </dxf>
    <dxf>
      <font>
        <color theme="8"/>
      </font>
    </dxf>
    <dxf>
      <font>
        <color theme="8"/>
      </font>
    </dxf>
    <dxf>
      <font>
        <color theme="8"/>
      </font>
    </dxf>
    <dxf>
      <font>
        <color theme="8"/>
      </font>
    </dxf>
    <dxf>
      <font>
        <color theme="8"/>
      </font>
    </dxf>
    <dxf>
      <font>
        <color theme="8"/>
      </font>
    </dxf>
    <dxf>
      <font>
        <sz val="14"/>
      </font>
    </dxf>
    <dxf>
      <font>
        <b/>
      </font>
    </dxf>
    <dxf>
      <font>
        <b/>
      </font>
    </dxf>
    <dxf>
      <border>
        <right style="thin">
          <color theme="0"/>
        </right>
      </border>
    </dxf>
    <dxf>
      <border>
        <left style="thin">
          <color theme="0"/>
        </left>
        <right style="thin">
          <color theme="0"/>
        </right>
        <top style="thin">
          <color theme="0"/>
        </top>
        <bottom style="thin">
          <color theme="0"/>
        </bottom>
      </border>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font>
        <sz val="16"/>
      </font>
    </dxf>
    <dxf>
      <font>
        <sz val="16"/>
      </font>
    </dxf>
    <dxf>
      <font>
        <sz val="14"/>
      </font>
    </dxf>
    <dxf>
      <alignment horizontal="general" readingOrder="0"/>
    </dxf>
    <dxf>
      <alignment horizontal="center" readingOrder="0"/>
    </dxf>
    <dxf>
      <alignment horizontal="center" readingOrder="0"/>
    </dxf>
    <dxf>
      <alignment vertical="center" readingOrder="0"/>
    </dxf>
    <dxf>
      <alignment vertical="center" readingOrder="0"/>
    </dxf>
    <dxf>
      <font>
        <b/>
      </font>
    </dxf>
    <dxf>
      <font>
        <b/>
      </font>
    </dxf>
    <dxf>
      <alignment vertical="top" readingOrder="0"/>
    </dxf>
    <dxf>
      <alignment vertical="top" readingOrder="0"/>
    </dxf>
    <dxf>
      <alignment wrapText="1" readingOrder="0"/>
    </dxf>
    <dxf>
      <alignment wrapText="1" readingOrder="0"/>
    </dxf>
    <dxf>
      <font>
        <sz val="16"/>
      </font>
    </dxf>
    <dxf>
      <font>
        <sz val="16"/>
      </font>
    </dxf>
    <dxf>
      <font>
        <sz val="14"/>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b/>
      </font>
    </dxf>
    <dxf>
      <font>
        <b/>
      </font>
    </dxf>
    <dxf>
      <font>
        <b/>
      </font>
    </dxf>
    <dxf>
      <font>
        <b val="0"/>
      </font>
    </dxf>
    <dxf>
      <font>
        <b/>
      </font>
      <alignment vertical="top" readingOrder="0"/>
    </dxf>
    <dxf>
      <alignment vertical="top" readingOrder="0"/>
    </dxf>
    <dxf>
      <font>
        <b/>
      </font>
    </dxf>
    <dxf>
      <font>
        <b/>
      </font>
    </dxf>
    <dxf>
      <fill>
        <patternFill patternType="none">
          <fgColor indexed="64"/>
          <bgColor theme="0" tint="-0.14999847407452621"/>
        </patternFill>
      </fill>
    </dxf>
    <dxf>
      <fill>
        <patternFill patternType="none">
          <fgColor indexed="64"/>
          <bgColor theme="0" tint="-0.14999847407452621"/>
        </patternFill>
      </fill>
    </dxf>
    <dxf>
      <fill>
        <patternFill patternType="solid">
          <fgColor indexed="64"/>
          <bgColor theme="0" tint="-0.14999847407452621"/>
        </patternFill>
      </fill>
    </dxf>
    <dxf>
      <fill>
        <patternFill patternType="none">
          <fgColor indexed="64"/>
          <bgColor theme="0" tint="-0.14999847407452621"/>
        </patternFill>
      </fill>
    </dxf>
    <dxf>
      <fill>
        <patternFill patternType="none">
          <fgColor indexed="64"/>
          <bgColor theme="0" tint="-0.14999847407452621"/>
        </patternFill>
      </fill>
    </dxf>
    <dxf>
      <fill>
        <patternFill patternType="none">
          <fgColor indexed="64"/>
          <bgColor rgb="FFFFFF00"/>
        </patternFill>
      </fill>
    </dxf>
    <dxf>
      <fill>
        <patternFill patternType="none">
          <fgColor indexed="64"/>
          <bgColor rgb="FFFFFF00"/>
        </patternFill>
      </fill>
    </dxf>
    <dxf>
      <fill>
        <patternFill patternType="none">
          <fgColor indexed="64"/>
          <bgColor rgb="FFFFFF00"/>
        </patternFill>
      </fill>
    </dxf>
    <dxf>
      <fill>
        <patternFill patternType="none">
          <fgColor indexed="64"/>
          <bgColor rgb="FFFFFF00"/>
        </patternFill>
      </fill>
    </dxf>
    <dxf>
      <fill>
        <patternFill patternType="none">
          <fgColor indexed="64"/>
          <bgColor rgb="FFFFFF00"/>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border diagonalUp="0" diagonalDown="0">
        <left/>
        <right style="thin">
          <color theme="0"/>
        </right>
        <top style="thin">
          <color auto="1"/>
        </top>
        <bottom style="thin">
          <color auto="1"/>
        </bottom>
        <vertical/>
        <horizontal style="thin">
          <color auto="1"/>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bgColor auto="1"/>
        </patternFill>
      </fill>
    </dxf>
    <dxf>
      <numFmt numFmtId="19" formatCode="m/d/yyyy"/>
      <fill>
        <patternFill patternType="none">
          <fgColor indexed="64"/>
          <bgColor indexed="65"/>
        </patternFill>
      </fill>
    </dxf>
    <dxf>
      <numFmt numFmtId="19" formatCode="m/d/yyyy"/>
      <fill>
        <patternFill patternType="none">
          <bgColor auto="1"/>
        </patternFill>
      </fill>
    </dxf>
    <dxf>
      <fill>
        <patternFill patternType="none">
          <bgColor auto="1"/>
        </patternFill>
      </fill>
      <border diagonalUp="0" diagonalDown="0" outline="0">
        <left style="medium">
          <color indexed="64"/>
        </left>
        <right/>
        <top/>
        <bottom/>
      </border>
    </dxf>
    <dxf>
      <fill>
        <patternFill>
          <bgColor rgb="FFFFFF00"/>
        </patternFill>
      </fill>
    </dxf>
    <dxf>
      <border outline="0">
        <bottom style="thin">
          <color rgb="FF95B3D7"/>
        </bottom>
      </border>
    </dxf>
    <dxf>
      <font>
        <b/>
        <i val="0"/>
        <strike val="0"/>
        <condense val="0"/>
        <extend val="0"/>
        <outline val="0"/>
        <shadow val="0"/>
        <u val="none"/>
        <vertAlign val="baseline"/>
        <sz val="11"/>
        <color auto="1"/>
        <name val="Calibri"/>
        <scheme val="minor"/>
      </font>
      <fill>
        <patternFill patternType="solid">
          <fgColor theme="4" tint="0.79998168889431442"/>
          <bgColor rgb="FFFFFF00"/>
        </patternFill>
      </fill>
      <alignment horizontal="left" vertical="bottom"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2278380</xdr:colOff>
      <xdr:row>12</xdr:row>
      <xdr:rowOff>137160</xdr:rowOff>
    </xdr:from>
    <xdr:to>
      <xdr:col>0</xdr:col>
      <xdr:colOff>2278380</xdr:colOff>
      <xdr:row>15</xdr:row>
      <xdr:rowOff>160020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 y="2743200"/>
          <a:ext cx="11811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2278380</xdr:colOff>
      <xdr:row>12</xdr:row>
      <xdr:rowOff>137160</xdr:rowOff>
    </xdr:from>
    <xdr:to>
      <xdr:col>0</xdr:col>
      <xdr:colOff>2278380</xdr:colOff>
      <xdr:row>15</xdr:row>
      <xdr:rowOff>160020</xdr:rowOff>
    </xdr:to>
    <xdr:pic>
      <xdr:nvPicPr>
        <xdr:cNvPr id="3"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 y="2743200"/>
          <a:ext cx="11811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2278380</xdr:colOff>
      <xdr:row>13</xdr:row>
      <xdr:rowOff>22860</xdr:rowOff>
    </xdr:from>
    <xdr:to>
      <xdr:col>0</xdr:col>
      <xdr:colOff>3461107</xdr:colOff>
      <xdr:row>15</xdr:row>
      <xdr:rowOff>175308</xdr:rowOff>
    </xdr:to>
    <xdr:pic>
      <xdr:nvPicPr>
        <xdr:cNvPr id="5" name="Picture 4"/>
        <xdr:cNvPicPr>
          <a:picLocks noChangeAspect="1"/>
        </xdr:cNvPicPr>
      </xdr:nvPicPr>
      <xdr:blipFill>
        <a:blip xmlns:r="http://schemas.openxmlformats.org/officeDocument/2006/relationships" r:embed="rId2"/>
        <a:stretch>
          <a:fillRect/>
        </a:stretch>
      </xdr:blipFill>
      <xdr:spPr>
        <a:xfrm>
          <a:off x="2278380" y="2887980"/>
          <a:ext cx="1182727" cy="5486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cinis/AppData/Local/Microsoft/Windows/Temporary%20Internet%20Files/Content.Outlook/C30VNIVS/Malaria%20Reporting%20v1.0%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mplate Setup"/>
      <sheetName val="Translations Setup"/>
      <sheetName val="Health Facility Data"/>
      <sheetName val="District Level Data"/>
      <sheetName val="Health Facility Review"/>
      <sheetName val="Case Investigations Review"/>
      <sheetName val="RACD Review"/>
      <sheetName val="hf-datasheet"/>
      <sheetName val="datasheet"/>
    </sheetNames>
    <sheetDataSet>
      <sheetData sheetId="0"/>
      <sheetData sheetId="1"/>
      <sheetData sheetId="2">
        <row r="12">
          <cell r="A12" t="str">
            <v>Worksheet</v>
          </cell>
          <cell r="D12" t="str">
            <v>Phrase (English)</v>
          </cell>
          <cell r="K12" t="str">
            <v>Translation (to local language)</v>
          </cell>
        </row>
        <row r="13">
          <cell r="A13" t="str">
            <v>INSTRUCTIONS</v>
          </cell>
          <cell r="D13" t="str">
            <v>Data Entry Worksheets for Health Facility Reporting, Case Investigation and Reactive Case Detection</v>
          </cell>
          <cell r="K13" t="str">
            <v>Data Entry Worksheets for Health Facility Reporting, Case Investigation and Reactive Case Detection</v>
          </cell>
        </row>
        <row r="14">
          <cell r="A14" t="str">
            <v>COMMON</v>
          </cell>
          <cell r="D14" t="str">
            <v>Summary</v>
          </cell>
          <cell r="K14" t="str">
            <v>Summary</v>
          </cell>
        </row>
        <row r="15">
          <cell r="A15" t="str">
            <v>INSTRUCTIONS</v>
          </cell>
          <cell r="D15" t="str">
            <v>Use the following worksheets to evaluate health facility reporting, case investigation and reactive case detection (RACD)</v>
          </cell>
          <cell r="K15" t="str">
            <v>Use the following worksheets to evaluate health facility reporting, case investigation and reactive case detection (RACD)</v>
          </cell>
        </row>
        <row r="16">
          <cell r="A16" t="str">
            <v>INSTRUCTIONS</v>
          </cell>
          <cell r="D16" t="str">
            <v>For more information on updating these worksheets</v>
          </cell>
          <cell r="K16" t="str">
            <v>For more information on updating these worksheets</v>
          </cell>
        </row>
        <row r="17">
          <cell r="A17" t="str">
            <v>INSTRUCTIONS</v>
          </cell>
          <cell r="D17" t="str">
            <v>See the Malaria Case Investigation &amp; RACD User Guides for National- and District-level Surveillance Officers for more information on how to update these worksheets.</v>
          </cell>
          <cell r="K17" t="str">
            <v>See the Malaria Case Investigation &amp; RACD User Guides for National- and District-level Surveillance Officers for more information on how to update these worksheets.</v>
          </cell>
        </row>
        <row r="18">
          <cell r="A18" t="str">
            <v>INSTRUCTIONS</v>
          </cell>
          <cell r="D18" t="str">
            <v>Worksheets included in this XLS document:</v>
          </cell>
          <cell r="K18" t="str">
            <v>Worksheets included in this XLS document:</v>
          </cell>
        </row>
        <row r="19">
          <cell r="A19" t="str">
            <v>INSTRUCTIONS</v>
          </cell>
          <cell r="D19" t="str">
            <v>1. Instructions</v>
          </cell>
          <cell r="K19" t="str">
            <v>1. Instructions</v>
          </cell>
        </row>
        <row r="20">
          <cell r="A20" t="str">
            <v>INSTRUCTIONS</v>
          </cell>
          <cell r="D20" t="str">
            <v>2. Template Setup</v>
          </cell>
          <cell r="K20" t="str">
            <v>2. Template Setup</v>
          </cell>
        </row>
        <row r="21">
          <cell r="A21" t="str">
            <v>INSTRUCTIONS</v>
          </cell>
          <cell r="D21" t="str">
            <v>3. Translations Setup</v>
          </cell>
          <cell r="K21" t="str">
            <v>3. Translations Setup</v>
          </cell>
        </row>
        <row r="22">
          <cell r="A22" t="str">
            <v>INSTRUCTIONS</v>
          </cell>
          <cell r="D22" t="str">
            <v xml:space="preserve">    Worksheets 2 and 3 to be updated by National-level Surveillance Officers. You can only enter data in the pink cells. </v>
          </cell>
          <cell r="K22" t="str">
            <v xml:space="preserve">    Worksheets 2 and 3 to be updated by National-level Surveillance Officers. You can only enter data in the pink cells. </v>
          </cell>
        </row>
        <row r="23">
          <cell r="A23" t="str">
            <v>INSTRUCTIONS</v>
          </cell>
          <cell r="D23" t="str">
            <v xml:space="preserve">    These worksheets should be hidden before sending to the District-level.</v>
          </cell>
          <cell r="K23" t="str">
            <v xml:space="preserve">    These worksheets should be hidden before sending to the District-level.</v>
          </cell>
        </row>
        <row r="24">
          <cell r="A24" t="str">
            <v>INSTRUCTIONS</v>
          </cell>
          <cell r="D24" t="str">
            <v>4. Health Facility Data</v>
          </cell>
          <cell r="K24" t="str">
            <v>4. Health Facility Data</v>
          </cell>
        </row>
        <row r="25">
          <cell r="A25" t="str">
            <v>INSTRUCTIONS</v>
          </cell>
          <cell r="D25" t="str">
            <v>5. District Level Data</v>
          </cell>
          <cell r="K25" t="str">
            <v>5. District Level Data</v>
          </cell>
        </row>
        <row r="26">
          <cell r="A26" t="str">
            <v>INSTRUCTIONS</v>
          </cell>
          <cell r="D26" t="str">
            <v xml:space="preserve">    Worksheets 4 and 5 to be updated by District-level Surveillance Officers. You can only enter data in the pink cells. </v>
          </cell>
          <cell r="K26" t="str">
            <v xml:space="preserve">    Worksheets 4 and 5 to be updated by District-level Surveillance Officers. You can only enter data in the pink cells. </v>
          </cell>
        </row>
        <row r="27">
          <cell r="A27" t="str">
            <v>INSTRUCTIONS</v>
          </cell>
          <cell r="D27" t="str">
            <v>6. Health Facility Review</v>
          </cell>
          <cell r="K27" t="str">
            <v>6. Health Facility Review</v>
          </cell>
        </row>
        <row r="28">
          <cell r="A28" t="str">
            <v>INSTRUCTIONS</v>
          </cell>
          <cell r="D28" t="str">
            <v>7. Case Investigation Review</v>
          </cell>
          <cell r="K28" t="str">
            <v>7. Case Investigation Review</v>
          </cell>
        </row>
        <row r="29">
          <cell r="A29" t="str">
            <v>INSTRUCTIONS</v>
          </cell>
          <cell r="D29" t="str">
            <v>8. RACD Review</v>
          </cell>
          <cell r="K29" t="str">
            <v>8. RACD Review</v>
          </cell>
        </row>
        <row r="30">
          <cell r="A30" t="str">
            <v>INSTRUCTIONS</v>
          </cell>
          <cell r="D30" t="str">
            <v xml:space="preserve">    Worksheets 6, 7 and 8 to be reviewed by District-, Provincial- and/or National-level Surveillance Officers. You cannot enter data in this worksheet. </v>
          </cell>
          <cell r="K30" t="str">
            <v xml:space="preserve">    Worksheets 6, 7 and 8 to be reviewed by District-, Provincial- and/or National-level Surveillance Officers. You cannot enter data in this worksheet. </v>
          </cell>
        </row>
        <row r="31">
          <cell r="A31" t="str">
            <v>Health Facility Data</v>
          </cell>
          <cell r="D31" t="str">
            <v>Health Facility Data Worksheet</v>
          </cell>
          <cell r="K31" t="str">
            <v>Health Facility Data Worksheet</v>
          </cell>
        </row>
        <row r="32">
          <cell r="A32" t="str">
            <v>Health Facility Data</v>
          </cell>
          <cell r="D32" t="str">
            <v>Use this worksheet to determine the completeness of health facility reporting</v>
          </cell>
          <cell r="K32" t="str">
            <v>Use this worksheet to determine the completeness of health facility reporting</v>
          </cell>
        </row>
        <row r="33">
          <cell r="A33" t="str">
            <v>COMMON</v>
          </cell>
          <cell r="D33" t="str">
            <v>This worksheet contains five sections:</v>
          </cell>
          <cell r="K33" t="str">
            <v>This worksheet contains five sections:</v>
          </cell>
        </row>
        <row r="34">
          <cell r="A34" t="str">
            <v>COMMON</v>
          </cell>
          <cell r="D34" t="str">
            <v>1. Location Overview</v>
          </cell>
          <cell r="K34" t="str">
            <v>1. Location Overview</v>
          </cell>
        </row>
        <row r="35">
          <cell r="A35" t="str">
            <v>COMMON</v>
          </cell>
          <cell r="D35" t="str">
            <v>2. Health Facility Records</v>
          </cell>
          <cell r="K35" t="str">
            <v>2. Health Facility Records</v>
          </cell>
        </row>
        <row r="36">
          <cell r="A36" t="str">
            <v>Health Facility Data</v>
          </cell>
          <cell r="D36" t="str">
            <v xml:space="preserve">3. Malaria Database Records </v>
          </cell>
          <cell r="K36" t="str">
            <v xml:space="preserve">3. Malaria Database Records </v>
          </cell>
        </row>
        <row r="37">
          <cell r="A37" t="str">
            <v>Health Facility Data</v>
          </cell>
          <cell r="D37" t="str">
            <v xml:space="preserve">    Sections 1, 2 and 3 to be updated by District-level Surveillance Officers. You can only enter data in the pink cells.</v>
          </cell>
          <cell r="K37" t="str">
            <v xml:space="preserve">    Sections 1, 2 and 3 to be updated by District-level Surveillance Officers. You can only enter data in the pink cells.</v>
          </cell>
        </row>
        <row r="38">
          <cell r="A38" t="str">
            <v>COMMON</v>
          </cell>
          <cell r="D38" t="str">
            <v>4. Health Facility Reporting Summary</v>
          </cell>
          <cell r="K38" t="str">
            <v>4. Health Facility Reporting Summary</v>
          </cell>
        </row>
        <row r="39">
          <cell r="A39" t="str">
            <v>Health Facility Data</v>
          </cell>
          <cell r="D39" t="str">
            <v xml:space="preserve">    Section 4 is a summary of the health facility data entered in sections 2 and 3. You do not need update this section.</v>
          </cell>
          <cell r="K39" t="str">
            <v xml:space="preserve">    Section 4 is a summary of the health facility data entered in sections 2 and 3. You do not need update this section.</v>
          </cell>
        </row>
        <row r="40">
          <cell r="A40" t="str">
            <v>Health Facility Data</v>
          </cell>
          <cell r="D40" t="str">
            <v xml:space="preserve">Enter in the District name which is being evaluated. Confirm that the evaluation Province and Year of data being collected is correct. </v>
          </cell>
          <cell r="K40" t="str">
            <v xml:space="preserve">Enter in the District name which is being evaluated. Confirm that the evaluation Province and Year of data being collected is correct. </v>
          </cell>
        </row>
        <row r="41">
          <cell r="A41" t="str">
            <v>COMMON</v>
          </cell>
          <cell r="D41" t="str">
            <v>District:</v>
          </cell>
          <cell r="K41" t="str">
            <v>District:</v>
          </cell>
        </row>
        <row r="42">
          <cell r="A42" t="str">
            <v>COMMON</v>
          </cell>
          <cell r="D42" t="str">
            <v>Province:</v>
          </cell>
          <cell r="K42" t="str">
            <v>Province:</v>
          </cell>
        </row>
        <row r="43">
          <cell r="A43" t="str">
            <v>COMMON</v>
          </cell>
          <cell r="D43" t="str">
            <v>Year:</v>
          </cell>
          <cell r="K43" t="str">
            <v>Year:</v>
          </cell>
        </row>
        <row r="44">
          <cell r="A44" t="str">
            <v>Health Facility Data</v>
          </cell>
          <cell r="D44" t="str">
            <v>Count and record the number of positive malaria cases for each month from the health facility log and enter into the table below.</v>
          </cell>
          <cell r="K44" t="str">
            <v>Count and record the number of positive malaria cases for each month from the health facility log and enter into the table below.</v>
          </cell>
        </row>
        <row r="45">
          <cell r="A45" t="str">
            <v>Health Facility Data</v>
          </cell>
          <cell r="D45" t="str">
            <v>Warning - Do not add extra rows. If you need to add more health facilities please contact the individual who sent you this XLS file.</v>
          </cell>
          <cell r="K45" t="str">
            <v>Warning - Do not add extra rows. If you need to add more health facilities please contact the individual who sent you this XLS file.</v>
          </cell>
        </row>
        <row r="46">
          <cell r="A46" t="str">
            <v>COMMON</v>
          </cell>
          <cell r="D46" t="str">
            <v>No.</v>
          </cell>
          <cell r="K46" t="str">
            <v>No.</v>
          </cell>
        </row>
        <row r="47">
          <cell r="A47" t="str">
            <v>Health Facility Data</v>
          </cell>
          <cell r="D47" t="str">
            <v>District name</v>
          </cell>
          <cell r="K47" t="str">
            <v>District name</v>
          </cell>
        </row>
        <row r="48">
          <cell r="A48" t="str">
            <v>Health Facility Data</v>
          </cell>
          <cell r="D48" t="str">
            <v>Health Facility Type</v>
          </cell>
          <cell r="K48" t="str">
            <v>Health Facility Type</v>
          </cell>
        </row>
        <row r="49">
          <cell r="A49" t="str">
            <v>Health Facility Data</v>
          </cell>
          <cell r="D49" t="str">
            <v>Health Facility ID/Name</v>
          </cell>
          <cell r="K49" t="str">
            <v>Health Facility ID/Name</v>
          </cell>
        </row>
        <row r="50">
          <cell r="A50" t="str">
            <v>COMMON</v>
          </cell>
          <cell r="D50" t="str">
            <v>January</v>
          </cell>
          <cell r="K50" t="str">
            <v>January</v>
          </cell>
        </row>
        <row r="51">
          <cell r="A51" t="str">
            <v>COMMON</v>
          </cell>
          <cell r="D51" t="str">
            <v>February</v>
          </cell>
          <cell r="K51" t="str">
            <v>February</v>
          </cell>
        </row>
        <row r="52">
          <cell r="A52" t="str">
            <v>COMMON</v>
          </cell>
          <cell r="D52" t="str">
            <v>March</v>
          </cell>
          <cell r="K52" t="str">
            <v>March</v>
          </cell>
        </row>
        <row r="53">
          <cell r="A53" t="str">
            <v>COMMON</v>
          </cell>
          <cell r="D53" t="str">
            <v>April</v>
          </cell>
          <cell r="K53" t="str">
            <v>April</v>
          </cell>
        </row>
        <row r="54">
          <cell r="A54" t="str">
            <v>COMMON</v>
          </cell>
          <cell r="D54" t="str">
            <v>May</v>
          </cell>
          <cell r="K54" t="str">
            <v>May</v>
          </cell>
        </row>
        <row r="55">
          <cell r="A55" t="str">
            <v>COMMON</v>
          </cell>
          <cell r="D55" t="str">
            <v>June</v>
          </cell>
          <cell r="K55" t="str">
            <v>June</v>
          </cell>
        </row>
        <row r="56">
          <cell r="A56" t="str">
            <v>COMMON</v>
          </cell>
          <cell r="D56" t="str">
            <v>July</v>
          </cell>
          <cell r="K56" t="str">
            <v>July</v>
          </cell>
        </row>
        <row r="57">
          <cell r="A57" t="str">
            <v>COMMON</v>
          </cell>
          <cell r="D57" t="str">
            <v>August</v>
          </cell>
          <cell r="K57" t="str">
            <v>August</v>
          </cell>
        </row>
        <row r="58">
          <cell r="A58" t="str">
            <v>COMMON</v>
          </cell>
          <cell r="D58" t="str">
            <v>September</v>
          </cell>
          <cell r="K58" t="str">
            <v>September</v>
          </cell>
        </row>
        <row r="59">
          <cell r="A59" t="str">
            <v>COMMON</v>
          </cell>
          <cell r="D59" t="str">
            <v>October</v>
          </cell>
          <cell r="K59" t="str">
            <v>October</v>
          </cell>
        </row>
        <row r="60">
          <cell r="A60" t="str">
            <v>COMMON</v>
          </cell>
          <cell r="D60" t="str">
            <v>November</v>
          </cell>
          <cell r="K60" t="str">
            <v>November</v>
          </cell>
        </row>
        <row r="61">
          <cell r="A61" t="str">
            <v>COMMON</v>
          </cell>
          <cell r="D61" t="str">
            <v>December</v>
          </cell>
          <cell r="K61" t="str">
            <v>December</v>
          </cell>
        </row>
        <row r="62">
          <cell r="A62" t="str">
            <v>COMMON</v>
          </cell>
          <cell r="D62" t="str">
            <v>Year Total</v>
          </cell>
          <cell r="K62" t="str">
            <v>Year Total</v>
          </cell>
        </row>
        <row r="63">
          <cell r="A63" t="str">
            <v>Health Facility Data</v>
          </cell>
          <cell r="D63" t="str">
            <v>TOTAL - Health Facility Record</v>
          </cell>
          <cell r="K63" t="str">
            <v>TOTAL - Health Facility Record</v>
          </cell>
        </row>
        <row r="64">
          <cell r="A64" t="str">
            <v>Health Facility Data</v>
          </cell>
          <cell r="D64" t="str">
            <v>3. Malaria Database Records</v>
          </cell>
          <cell r="K64" t="str">
            <v>3. Malaria Database Records</v>
          </cell>
        </row>
        <row r="65">
          <cell r="A65" t="str">
            <v>Health Facility Data</v>
          </cell>
          <cell r="D65" t="str">
            <v>Insert the total number of malaria cases from the central (district) level malaria database for the health facilities listed below.</v>
          </cell>
          <cell r="K65" t="str">
            <v>Insert the total number of malaria cases from the central (district) level malaria database for the health facilities listed below.</v>
          </cell>
        </row>
        <row r="66">
          <cell r="A66" t="str">
            <v>Health Facility Data</v>
          </cell>
          <cell r="D66" t="str">
            <v>TOTAL - Malaria Database Record</v>
          </cell>
          <cell r="K66" t="str">
            <v>TOTAL - Malaria Database Record</v>
          </cell>
        </row>
        <row r="67">
          <cell r="A67" t="str">
            <v>Health Facility Data</v>
          </cell>
          <cell r="D67" t="str">
            <v>This section provides totals from the sections above. No updating is required.</v>
          </cell>
          <cell r="K67" t="str">
            <v>This section provides totals from the sections above. No updating is required.</v>
          </cell>
        </row>
        <row r="68">
          <cell r="A68" t="str">
            <v>COMMON</v>
          </cell>
          <cell r="D68" t="str">
            <v>Number of malaria cases reported to the database from examined health facilities</v>
          </cell>
          <cell r="K68" t="str">
            <v>Number of malaria cases reported to the database from examined health facilities</v>
          </cell>
        </row>
        <row r="69">
          <cell r="A69" t="str">
            <v>COMMON</v>
          </cell>
          <cell r="D69" t="str">
            <v>Number of malaria cases recorded in the patient log book from examined health facilities</v>
          </cell>
          <cell r="K69" t="str">
            <v>Number of malaria cases recorded in the patient log book from examined health facilities</v>
          </cell>
        </row>
        <row r="70">
          <cell r="A70" t="str">
            <v>District Level Data</v>
          </cell>
          <cell r="D70" t="str">
            <v>District Level Data Worksheet</v>
          </cell>
          <cell r="K70" t="str">
            <v>District Level Data Worksheet</v>
          </cell>
        </row>
        <row r="71">
          <cell r="A71" t="str">
            <v>District Level Data</v>
          </cell>
          <cell r="D71" t="str">
            <v>Use this worksheet to determine the timeliness and completeness of health facility reporting, case investigations and reactive case detection screenings.</v>
          </cell>
          <cell r="K71" t="str">
            <v>Use this worksheet to determine the timeliness and completeness of health facility reporting, case investigations and reactive case detection screenings.</v>
          </cell>
        </row>
        <row r="72">
          <cell r="A72" t="str">
            <v>District Level Data</v>
          </cell>
          <cell r="D72" t="str">
            <v xml:space="preserve">    To be reviewed by District-level Surveillance Officers.</v>
          </cell>
          <cell r="K72" t="str">
            <v xml:space="preserve">    To be reviewed by District-level Surveillance Officers.</v>
          </cell>
        </row>
        <row r="73">
          <cell r="A73" t="str">
            <v>COMMON</v>
          </cell>
          <cell r="D73" t="str">
            <v>2. Reported Malaria Cases</v>
          </cell>
          <cell r="K73" t="str">
            <v>2. Reported Malaria Cases</v>
          </cell>
        </row>
        <row r="74">
          <cell r="A74" t="str">
            <v>COMMON</v>
          </cell>
          <cell r="D74" t="str">
            <v>3. Completed Case Investigations</v>
          </cell>
          <cell r="K74" t="str">
            <v>3. Completed Case Investigations</v>
          </cell>
        </row>
        <row r="75">
          <cell r="A75" t="str">
            <v>COMMON</v>
          </cell>
          <cell r="D75" t="str">
            <v>4. Reactive Case Detection (RACD)</v>
          </cell>
          <cell r="K75" t="str">
            <v>4. Reactive Case Detection (RACD)</v>
          </cell>
        </row>
        <row r="76">
          <cell r="A76" t="str">
            <v>District Level Data</v>
          </cell>
          <cell r="D76" t="str">
            <v xml:space="preserve">     Sections 2, 3 and 4 to be updated by District-level Surveillance Officers. You can only enter data in the pink cells.</v>
          </cell>
          <cell r="K76" t="str">
            <v xml:space="preserve">     Sections 2, 3 and 4 to be updated by District-level Surveillance Officers. You can only enter data in the pink cells.</v>
          </cell>
        </row>
        <row r="77">
          <cell r="A77" t="str">
            <v>District Level Data</v>
          </cell>
          <cell r="D77" t="str">
            <v>Check that this worksheet is displaying the correct district. If not, return to the 'Health Facility Data' worksheet and choose the correct district in row 13.</v>
          </cell>
          <cell r="K77" t="str">
            <v>Check that this worksheet is displaying the correct district. If not, return to the 'Health Facility Data' worksheet and choose the correct district in row 13.</v>
          </cell>
        </row>
        <row r="78">
          <cell r="A78" t="str">
            <v>District Level Data</v>
          </cell>
          <cell r="D78" t="str">
            <v>Enter the number of reported malaria cases in the provincial/national level malaria database/information system.</v>
          </cell>
          <cell r="K78" t="str">
            <v>Enter the number of reported malaria cases in the provincial/national level malaria database/information system.</v>
          </cell>
        </row>
        <row r="79">
          <cell r="A79" t="str">
            <v>District Level Data</v>
          </cell>
          <cell r="D79" t="str">
            <v>Total malaria cases reported to the database</v>
          </cell>
          <cell r="K79" t="str">
            <v>Total malaria cases reported to the database</v>
          </cell>
        </row>
        <row r="80">
          <cell r="A80" t="str">
            <v>COMMON</v>
          </cell>
          <cell r="D80" t="str">
            <v>Cases reported to the malaria database within [X] days</v>
          </cell>
          <cell r="K80" t="str">
            <v>Cases reported to the malaria database within [X] days</v>
          </cell>
        </row>
        <row r="81">
          <cell r="A81" t="str">
            <v>COMMON</v>
          </cell>
          <cell r="D81" t="str">
            <v>Enter number of days</v>
          </cell>
          <cell r="K81" t="str">
            <v>Enter number of days</v>
          </cell>
        </row>
        <row r="82">
          <cell r="A82" t="str">
            <v>District Level Data</v>
          </cell>
          <cell r="D82" t="str">
            <v>If no defined reporting period insert 1</v>
          </cell>
          <cell r="K82" t="str">
            <v>If no defined reporting period insert 1</v>
          </cell>
        </row>
        <row r="83">
          <cell r="A83" t="str">
            <v>District Level Data</v>
          </cell>
          <cell r="D83" t="str">
            <v>Enter the number of completed case investigations in the provincial/national level malaria database/information system.</v>
          </cell>
          <cell r="K83" t="str">
            <v>Enter the number of completed case investigations in the provincial/national level malaria database/information system.</v>
          </cell>
        </row>
        <row r="84">
          <cell r="A84" t="str">
            <v>District Level Data</v>
          </cell>
          <cell r="D84" t="str">
            <v>Number of completed case investigations</v>
          </cell>
          <cell r="K84" t="str">
            <v>Number of completed case investigations</v>
          </cell>
        </row>
        <row r="85">
          <cell r="A85" t="str">
            <v>District Level Data</v>
          </cell>
          <cell r="D85" t="str">
            <v>Number of case investigations completed within [X] days</v>
          </cell>
          <cell r="K85" t="str">
            <v>Number of case investigations completed within [X] days</v>
          </cell>
        </row>
        <row r="86">
          <cell r="A86" t="str">
            <v>District Level Data</v>
          </cell>
          <cell r="D86" t="str">
            <v>If no defined reporting period insert 3</v>
          </cell>
          <cell r="K86" t="str">
            <v>If no defined reporting period insert 3</v>
          </cell>
        </row>
        <row r="87">
          <cell r="A87" t="str">
            <v>District Level Data</v>
          </cell>
          <cell r="D87" t="str">
            <v>Enter RACD data for each month in the provincial/national level malaria database/information system.</v>
          </cell>
          <cell r="K87" t="str">
            <v>Enter RACD data for each month in the provincial/national level malaria database/information system.</v>
          </cell>
        </row>
        <row r="88">
          <cell r="A88" t="str">
            <v>District Level Data</v>
          </cell>
          <cell r="D88" t="str">
            <v>Number of cases reported to the malaria database that require RACD screening</v>
          </cell>
          <cell r="K88" t="str">
            <v>Number of cases reported to the malaria database that require RACD screening</v>
          </cell>
        </row>
        <row r="89">
          <cell r="A89" t="str">
            <v>District Level Data</v>
          </cell>
          <cell r="D89" t="str">
            <v>Number of RACD events that have occurred</v>
          </cell>
          <cell r="K89" t="str">
            <v>Number of RACD events that have occurred</v>
          </cell>
        </row>
        <row r="90">
          <cell r="A90" t="str">
            <v>District Level Data</v>
          </cell>
          <cell r="D90" t="str">
            <v>Number of individuals screened during RACD</v>
          </cell>
          <cell r="K90" t="str">
            <v>Number of individuals screened during RACD</v>
          </cell>
        </row>
        <row r="91">
          <cell r="A91" t="e">
            <v>#N/A</v>
          </cell>
          <cell r="D91" t="str">
            <v>Number of individuals screened during RACD per thousand</v>
          </cell>
          <cell r="K91" t="str">
            <v>Number of individuals screened during RACD per thousand</v>
          </cell>
        </row>
        <row r="92">
          <cell r="A92" t="str">
            <v>District Level Data</v>
          </cell>
          <cell r="D92" t="str">
            <v>Total number of individuals living in RACD screening area (and should be screened)</v>
          </cell>
          <cell r="K92" t="str">
            <v>Total number of individuals living in RACD screening area (and should be screened)</v>
          </cell>
        </row>
        <row r="93">
          <cell r="A93" t="str">
            <v>District Level Data</v>
          </cell>
          <cell r="D93" t="str">
            <v>Number of RACD events conducted within [X] days</v>
          </cell>
          <cell r="K93" t="str">
            <v>Number of RACD events conducted within [X] days</v>
          </cell>
        </row>
        <row r="94">
          <cell r="A94" t="str">
            <v>District Level Data</v>
          </cell>
          <cell r="D94" t="str">
            <v>Positive cases newly identified using RACD</v>
          </cell>
          <cell r="K94" t="str">
            <v>Positive cases newly identified using RACD</v>
          </cell>
        </row>
        <row r="95">
          <cell r="A95" t="str">
            <v>District Level Data</v>
          </cell>
          <cell r="D95" t="str">
            <v>If no defined reporting period insert 7</v>
          </cell>
          <cell r="K95" t="str">
            <v>If no defined reporting period insert 7</v>
          </cell>
        </row>
        <row r="96">
          <cell r="A96" t="str">
            <v>District Level Data</v>
          </cell>
          <cell r="D96" t="str">
            <v>Indicator</v>
          </cell>
          <cell r="K96" t="str">
            <v>Indicator</v>
          </cell>
        </row>
        <row r="97">
          <cell r="A97" t="str">
            <v>COMMON</v>
          </cell>
          <cell r="D97" t="str">
            <v>2. Data Outputs</v>
          </cell>
          <cell r="K97" t="str">
            <v>2. Data Outputs</v>
          </cell>
        </row>
        <row r="98">
          <cell r="A98" t="str">
            <v>COMMON</v>
          </cell>
          <cell r="D98" t="str">
            <v>Use this section to review figures and tables of the data entered</v>
          </cell>
          <cell r="K98" t="str">
            <v>Use this section to review figures and tables of the data entered</v>
          </cell>
        </row>
        <row r="99">
          <cell r="A99" t="e">
            <v>#N/A</v>
          </cell>
          <cell r="D99" t="str">
            <v>Use this section to review figures and tables of the data entered for the month you choose.</v>
          </cell>
          <cell r="K99" t="str">
            <v>Use this section to review figures and tables of the data entered for the month you choose.</v>
          </cell>
        </row>
        <row r="100">
          <cell r="A100" t="e">
            <v>#N/A</v>
          </cell>
          <cell r="D100" t="str">
            <v>Use this section to review figures and tables of the data entered.  Outputs a, b, c, d, e can be reviewed and copy/paste into reports or presentations.</v>
          </cell>
          <cell r="K100" t="str">
            <v>Use this section to review figures and tables of the data entered.  Outputs a, b, c, d, e can be reviewed and copy/paste into reports or presentations.</v>
          </cell>
        </row>
        <row r="101">
          <cell r="A101" t="str">
            <v>COMMON</v>
          </cell>
          <cell r="D101" t="str">
            <v>a. Table: Percentage reporting by facility</v>
          </cell>
          <cell r="K101" t="str">
            <v>a. Table: Percentage reporting by facility</v>
          </cell>
        </row>
        <row r="102">
          <cell r="A102" t="e">
            <v>#N/A</v>
          </cell>
          <cell r="D102" t="str">
            <v>b. Figure: Percentage of case reporting completeness</v>
          </cell>
          <cell r="K102" t="str">
            <v>b. Figure: Percentage of case reporting completeness</v>
          </cell>
        </row>
        <row r="103">
          <cell r="A103" t="e">
            <v>#N/A</v>
          </cell>
          <cell r="D103" t="str">
            <v>c. Figure:  Percentage of case reporting within [X] day(s), by month</v>
          </cell>
          <cell r="K103" t="str">
            <v>c. Figure:  Percentage of case reporting within [X] day(s), by month</v>
          </cell>
        </row>
        <row r="104">
          <cell r="A104" t="str">
            <v>COMMON</v>
          </cell>
          <cell r="D104" t="str">
            <v>Outputs a, b, c can be reviewed and copy/paste into reports or presentations.</v>
          </cell>
          <cell r="K104" t="str">
            <v>Outputs a, b, c can be reviewed and copy/paste into reports or presentations.</v>
          </cell>
        </row>
        <row r="105">
          <cell r="A105" t="str">
            <v>COMMON</v>
          </cell>
          <cell r="D105" t="str">
            <v>Outputs a, b, c, d can be reviewed and copy/paste into reports or presentations.</v>
          </cell>
          <cell r="K105" t="str">
            <v>Outputs a, b, c, d can be reviewed and copy/paste into reports or presentations.</v>
          </cell>
        </row>
        <row r="106">
          <cell r="A106" t="str">
            <v>COMMON</v>
          </cell>
          <cell r="D106" t="str">
            <v>3. Completeness of health facility case reporting from examined facilities</v>
          </cell>
          <cell r="K106" t="str">
            <v>3. Completeness of health facility case reporting from examined facilities</v>
          </cell>
        </row>
        <row r="107">
          <cell r="A107" t="str">
            <v>COMMON</v>
          </cell>
          <cell r="D107" t="str">
            <v xml:space="preserve">4. Timeliness of health facility case reporting </v>
          </cell>
          <cell r="K107" t="str">
            <v xml:space="preserve">4. Timeliness of health facility case reporting </v>
          </cell>
        </row>
        <row r="108">
          <cell r="A108" t="str">
            <v>COMMON</v>
          </cell>
          <cell r="D108" t="str">
            <v>5. Indicator Summary Section</v>
          </cell>
          <cell r="K108" t="str">
            <v>5. Indicator Summary Section</v>
          </cell>
        </row>
        <row r="109">
          <cell r="A109" t="str">
            <v>COMMON</v>
          </cell>
          <cell r="D109" t="str">
            <v>All sections in this worksheet will automatically populate. You do not need to do anything.</v>
          </cell>
          <cell r="K109" t="str">
            <v>All sections in this worksheet will automatically populate. You do not need to do anything.</v>
          </cell>
        </row>
        <row r="110">
          <cell r="A110" t="str">
            <v>COMMON</v>
          </cell>
          <cell r="D110" t="str">
            <v>Check that this worksheet is displaying the correct information. If not, return to the 'Health Facility Data' worksheet and choose the correct district.</v>
          </cell>
          <cell r="K110" t="str">
            <v>Check that this worksheet is displaying the correct information. If not, return to the 'Health Facility Data' worksheet and choose the correct district.</v>
          </cell>
        </row>
        <row r="111">
          <cell r="A111" t="str">
            <v>COMMON</v>
          </cell>
          <cell r="D111" t="str">
            <v>Facility name</v>
          </cell>
          <cell r="K111" t="str">
            <v>Facility name</v>
          </cell>
        </row>
        <row r="112">
          <cell r="A112" t="str">
            <v>COMMON</v>
          </cell>
          <cell r="D112" t="str">
            <v>Facility Type</v>
          </cell>
          <cell r="K112" t="str">
            <v>Facility Type</v>
          </cell>
        </row>
        <row r="113">
          <cell r="A113" t="str">
            <v>COMMON</v>
          </cell>
          <cell r="D113" t="str">
            <v>Cases reported in database</v>
          </cell>
          <cell r="K113" t="str">
            <v>Cases reported in database</v>
          </cell>
        </row>
        <row r="114">
          <cell r="A114" t="str">
            <v>COMMON</v>
          </cell>
          <cell r="D114" t="str">
            <v>% Completeness</v>
          </cell>
          <cell r="K114" t="str">
            <v>% Completeness</v>
          </cell>
        </row>
        <row r="115">
          <cell r="A115" t="str">
            <v>COMMON</v>
          </cell>
          <cell r="D115" t="str">
            <v>b. Figure X: Case reporting and reporting completeness</v>
          </cell>
          <cell r="K115" t="str">
            <v>b. Figure X: Case reporting and reporting completeness</v>
          </cell>
        </row>
        <row r="116">
          <cell r="A116" t="str">
            <v>COMMON</v>
          </cell>
          <cell r="D116" t="str">
            <v>Table: Case Reporting and Reporting Completeness by Health Facility</v>
          </cell>
          <cell r="K116" t="str">
            <v>Table: Case Reporting and Reporting Completeness by Health Facility</v>
          </cell>
        </row>
        <row r="117">
          <cell r="A117" t="str">
            <v>COMMON</v>
          </cell>
          <cell r="D117" t="str">
            <v>Cases reported in Log</v>
          </cell>
          <cell r="K117" t="str">
            <v>Cases reported in Log</v>
          </cell>
        </row>
        <row r="118">
          <cell r="A118" t="e">
            <v>#N/A</v>
          </cell>
          <cell r="D118" t="str">
            <v>c. Figure X:  Case reporting within 1 day by month</v>
          </cell>
          <cell r="K118" t="str">
            <v>c. Figure X:  Case reporting within 1 day by month</v>
          </cell>
        </row>
        <row r="119">
          <cell r="A119" t="str">
            <v>COMMON</v>
          </cell>
          <cell r="D119" t="str">
            <v>Table: Case reporting within [X] day(s), by month</v>
          </cell>
          <cell r="K119" t="str">
            <v>Table: Case reporting within [X] day(s), by month</v>
          </cell>
        </row>
        <row r="120">
          <cell r="A120" t="str">
            <v>COMMON</v>
          </cell>
          <cell r="D120" t="str">
            <v>Month</v>
          </cell>
          <cell r="K120" t="str">
            <v>Month</v>
          </cell>
        </row>
        <row r="121">
          <cell r="A121" t="str">
            <v>COMMON</v>
          </cell>
          <cell r="D121" t="str">
            <v>Positive cases reported to the malaria database from the same health facilities</v>
          </cell>
          <cell r="K121" t="str">
            <v>Positive cases reported to the malaria database from the same health facilities</v>
          </cell>
        </row>
        <row r="122">
          <cell r="A122" t="str">
            <v>COMMON</v>
          </cell>
          <cell r="D122" t="str">
            <v>% of cases reported within X day(s)</v>
          </cell>
          <cell r="K122" t="str">
            <v>% of cases reported within X day(s)</v>
          </cell>
        </row>
        <row r="123">
          <cell r="A123" t="str">
            <v>COMMON</v>
          </cell>
          <cell r="D123" t="str">
            <v>% change</v>
          </cell>
          <cell r="K123" t="str">
            <v>% change</v>
          </cell>
        </row>
        <row r="124">
          <cell r="A124" t="str">
            <v>COMMON</v>
          </cell>
          <cell r="D124" t="str">
            <v>Percentage of malaria cases reported to the malaria database from examined health facilities</v>
          </cell>
          <cell r="K124" t="str">
            <v>Percentage of malaria cases reported to the malaria database from examined health facilities</v>
          </cell>
        </row>
        <row r="125">
          <cell r="A125" t="e">
            <v>#N/A</v>
          </cell>
          <cell r="D125" t="str">
            <v>Number of malaria cases reported to the malaria databse within [X] days</v>
          </cell>
          <cell r="K125" t="str">
            <v>Number of malaria cases reported to the malaria databse within [X] days</v>
          </cell>
        </row>
        <row r="126">
          <cell r="A126" t="str">
            <v>COMMON</v>
          </cell>
          <cell r="D126" t="str">
            <v>Number of malaria cases reported to the malaria database</v>
          </cell>
          <cell r="K126" t="str">
            <v>Number of malaria cases reported to the malaria database</v>
          </cell>
        </row>
        <row r="127">
          <cell r="A127" t="str">
            <v>COMMON</v>
          </cell>
          <cell r="D127" t="str">
            <v>Percentage of malaria cases reported to the malaria database within [X] days</v>
          </cell>
          <cell r="K127" t="str">
            <v>Percentage of malaria cases reported to the malaria database within [X] days</v>
          </cell>
        </row>
        <row r="128">
          <cell r="A128" t="str">
            <v>COMMON</v>
          </cell>
          <cell r="D128" t="str">
            <v>day(s)</v>
          </cell>
          <cell r="K128" t="str">
            <v>day(s)</v>
          </cell>
        </row>
        <row r="129">
          <cell r="A129" t="str">
            <v>COMMON</v>
          </cell>
          <cell r="D129" t="str">
            <v>Total %</v>
          </cell>
          <cell r="K129" t="str">
            <v>Total %</v>
          </cell>
        </row>
        <row r="130">
          <cell r="A130" t="str">
            <v>COMMON</v>
          </cell>
          <cell r="D130" t="str">
            <v>Number of days for health facility reporting</v>
          </cell>
          <cell r="K130" t="str">
            <v>Number of days for health facility reporting</v>
          </cell>
        </row>
        <row r="131">
          <cell r="A131" t="e">
            <v>#N/A</v>
          </cell>
          <cell r="D131" t="str">
            <v>a. Table: Case investigation completeness by month</v>
          </cell>
          <cell r="K131" t="str">
            <v>a. Table: Case investigation completeness by month</v>
          </cell>
        </row>
        <row r="132">
          <cell r="A132" t="e">
            <v>#N/A</v>
          </cell>
          <cell r="D132" t="str">
            <v>b. Figure: Percentage of cases investigated by month</v>
          </cell>
          <cell r="K132" t="str">
            <v>b. Figure: Percentage of cases investigated by month</v>
          </cell>
        </row>
        <row r="133">
          <cell r="A133" t="e">
            <v>#N/A</v>
          </cell>
          <cell r="D133" t="str">
            <v>c. Table: Case investigation timeliness by month</v>
          </cell>
          <cell r="K133" t="str">
            <v>c. Table: Case investigation timeliness by month</v>
          </cell>
        </row>
        <row r="134">
          <cell r="A134" t="e">
            <v>#N/A</v>
          </cell>
          <cell r="D134" t="str">
            <v>d. Figure:  Percentage of cases investigated within [X] days, by month</v>
          </cell>
          <cell r="K134" t="str">
            <v>d. Figure:  Percentage of cases investigated within [X] days, by month</v>
          </cell>
        </row>
        <row r="135">
          <cell r="A135" t="e">
            <v>#N/A</v>
          </cell>
          <cell r="D135" t="str">
            <v>% of cases reported within [X] days</v>
          </cell>
          <cell r="K135" t="str">
            <v>% of cases reported within [X] days</v>
          </cell>
        </row>
        <row r="136">
          <cell r="A136" t="str">
            <v>COMMON</v>
          </cell>
          <cell r="D136" t="str">
            <v>3. Completeness of case investigations</v>
          </cell>
          <cell r="K136" t="str">
            <v>3. Completeness of case investigations</v>
          </cell>
        </row>
        <row r="137">
          <cell r="A137" t="str">
            <v>COMMON</v>
          </cell>
          <cell r="D137" t="str">
            <v>4. Timeliness of case investigations</v>
          </cell>
          <cell r="K137" t="str">
            <v>4. Timeliness of case investigations</v>
          </cell>
        </row>
        <row r="138">
          <cell r="A138" t="e">
            <v>#N/A</v>
          </cell>
          <cell r="D138" t="str">
            <v>c. Figure X:  Case reporting within [X] days, by month</v>
          </cell>
          <cell r="K138" t="str">
            <v>c. Figure X:  Case reporting within [X] days, by month</v>
          </cell>
        </row>
        <row r="139">
          <cell r="A139" t="str">
            <v>COMMON</v>
          </cell>
          <cell r="D139" t="str">
            <v>Number of malaria cases reported to the malaria database that were investigated</v>
          </cell>
          <cell r="K139" t="str">
            <v>Number of malaria cases reported to the malaria database that were investigated</v>
          </cell>
        </row>
        <row r="140">
          <cell r="A140" t="e">
            <v>#N/A</v>
          </cell>
          <cell r="D140" t="str">
            <v>Percentage of malaria cases reported to the malaria database that was investigated</v>
          </cell>
          <cell r="K140" t="str">
            <v>Percentage of malaria cases reported to the malaria database that was investigated</v>
          </cell>
        </row>
        <row r="141">
          <cell r="A141" t="e">
            <v>#N/A</v>
          </cell>
          <cell r="D141" t="str">
            <v>Number of malaria cases investigated within [X] days</v>
          </cell>
          <cell r="K141" t="str">
            <v>Number of malaria cases investigated within [X] days</v>
          </cell>
        </row>
        <row r="142">
          <cell r="A142" t="e">
            <v>#N/A</v>
          </cell>
          <cell r="D142" t="str">
            <v>Percentage of malaria cases investigated within [X] days</v>
          </cell>
          <cell r="K142" t="str">
            <v>Percentage of malaria cases investigated within [X] days</v>
          </cell>
        </row>
        <row r="143">
          <cell r="A143" t="e">
            <v>#N/A</v>
          </cell>
          <cell r="D143" t="str">
            <v>Percentage of malaria cases reported to the malaria database that were investigated</v>
          </cell>
          <cell r="K143" t="str">
            <v>Percentage of malaria cases reported to the malaria database that were investigated</v>
          </cell>
        </row>
        <row r="144">
          <cell r="A144" t="e">
            <v>#N/A</v>
          </cell>
          <cell r="D144" t="str">
            <v>Percentage of malaria cases reported to the malaria database that were investigated within [X] days</v>
          </cell>
          <cell r="K144" t="str">
            <v>Percentage of malaria cases reported to the malaria database that were investigated within [X] days</v>
          </cell>
        </row>
        <row r="145">
          <cell r="A145" t="e">
            <v>#N/A</v>
          </cell>
          <cell r="D145" t="str">
            <v>This worksheet contains six sections:</v>
          </cell>
          <cell r="K145" t="str">
            <v>This worksheet contains six sections:</v>
          </cell>
        </row>
        <row r="146">
          <cell r="A146" t="e">
            <v>#N/A</v>
          </cell>
          <cell r="D146" t="str">
            <v>a. Figure: Percentage of RACD events that occurred</v>
          </cell>
          <cell r="K146" t="str">
            <v>a. Figure: Percentage of RACD events that occurred</v>
          </cell>
        </row>
        <row r="147">
          <cell r="A147" t="e">
            <v>#N/A</v>
          </cell>
          <cell r="D147" t="str">
            <v>b. Figure: Percentage of RACD events that occurred within [X] days</v>
          </cell>
          <cell r="K147" t="str">
            <v>b. Figure: Percentage of RACD events that occurred within [X] days</v>
          </cell>
        </row>
        <row r="148">
          <cell r="A148" t="e">
            <v>#N/A</v>
          </cell>
          <cell r="D148" t="str">
            <v>c. Figure:  Percentage of the population that should have been screened</v>
          </cell>
          <cell r="K148" t="str">
            <v>c. Figure:  Percentage of the population that should have been screened</v>
          </cell>
        </row>
        <row r="149">
          <cell r="A149" t="e">
            <v>#N/A</v>
          </cell>
          <cell r="D149" t="str">
            <v>d. Figure:  Average number of individuals screened per RACD event</v>
          </cell>
          <cell r="K149" t="str">
            <v>d. Figure:  Average number of individuals screened per RACD event</v>
          </cell>
        </row>
        <row r="150">
          <cell r="A150" t="e">
            <v>#N/A</v>
          </cell>
          <cell r="D150" t="str">
            <v>Outputs a, b, c, d, e can be reviewed and copy/paste into reports or presentations.</v>
          </cell>
          <cell r="K150" t="str">
            <v>Outputs a, b, c, d, e can be reviewed and copy/paste into reports or presentations.</v>
          </cell>
        </row>
        <row r="151">
          <cell r="A151" t="e">
            <v>#N/A</v>
          </cell>
          <cell r="D151" t="str">
            <v>3. Completeness of RACD events that occurred</v>
          </cell>
          <cell r="K151" t="str">
            <v>3. Completeness of RACD events that occurred</v>
          </cell>
        </row>
        <row r="152">
          <cell r="A152" t="e">
            <v>#N/A</v>
          </cell>
          <cell r="D152" t="str">
            <v>4. Timeliness of RACD events</v>
          </cell>
          <cell r="K152" t="str">
            <v>4. Timeliness of RACD events</v>
          </cell>
        </row>
        <row r="153">
          <cell r="A153" t="e">
            <v>#N/A</v>
          </cell>
          <cell r="D153" t="str">
            <v>5. Coverage of population screened during RACD</v>
          </cell>
          <cell r="K153" t="str">
            <v>5. Coverage of population screened during RACD</v>
          </cell>
        </row>
        <row r="154">
          <cell r="A154" t="e">
            <v>#N/A</v>
          </cell>
          <cell r="D154" t="str">
            <v>6. Indicator Summary Section</v>
          </cell>
          <cell r="K154" t="str">
            <v>6. Indicator Summary Section</v>
          </cell>
        </row>
        <row r="155">
          <cell r="A155" t="e">
            <v>#N/A</v>
          </cell>
          <cell r="D155" t="str">
            <v>a. Figure: Percentage of RACD events that occurred</v>
          </cell>
          <cell r="K155" t="str">
            <v>a. Figure: Percentage of RACD events that occurred</v>
          </cell>
        </row>
        <row r="156">
          <cell r="A156" t="e">
            <v>#N/A</v>
          </cell>
          <cell r="D156" t="str">
            <v>b. Figure: Percentage of RACD events that occurred within X days</v>
          </cell>
          <cell r="K156" t="str">
            <v>b. Figure: Percentage of RACD events that occurred within X days</v>
          </cell>
        </row>
        <row r="157">
          <cell r="A157" t="e">
            <v>#N/A</v>
          </cell>
          <cell r="D157" t="str">
            <v>c. Figure:  Percentage of the population that should have been screened</v>
          </cell>
          <cell r="K157" t="str">
            <v>c. Figure:  Percentage of the population that should have been screened</v>
          </cell>
        </row>
        <row r="158">
          <cell r="A158" t="e">
            <v>#N/A</v>
          </cell>
          <cell r="D158" t="str">
            <v>d. Figure:  Average number of individuals screened per RACD event</v>
          </cell>
          <cell r="K158" t="str">
            <v>d. Figure:  Average number of individuals screened per RACD event</v>
          </cell>
        </row>
        <row r="159">
          <cell r="A159" t="e">
            <v>#N/A</v>
          </cell>
          <cell r="D159" t="str">
            <v>e. Figure: Ratio of new cases identified through RACD to number of individuals screened per thousand</v>
          </cell>
          <cell r="K159" t="str">
            <v>e. Figure: Ratio of new cases identified through RACD to number of individuals screened per thousand</v>
          </cell>
        </row>
        <row r="160">
          <cell r="A160" t="e">
            <v>#N/A</v>
          </cell>
          <cell r="D160" t="str">
            <v>2. Completeness of RACD events that occurred</v>
          </cell>
          <cell r="K160" t="str">
            <v>2. Completeness of RACD events that occurred</v>
          </cell>
        </row>
        <row r="161">
          <cell r="A161" t="e">
            <v>#N/A</v>
          </cell>
          <cell r="D161" t="str">
            <v>Number of reactive case detection events that occurred</v>
          </cell>
          <cell r="K161" t="str">
            <v>Number of reactive case detection events that occurred</v>
          </cell>
        </row>
        <row r="162">
          <cell r="A162" t="e">
            <v>#N/A</v>
          </cell>
          <cell r="D162" t="str">
            <v>Number of malaria cases where a reactive case detection event is triggered</v>
          </cell>
          <cell r="K162" t="str">
            <v>Number of malaria cases where a reactive case detection event is triggered</v>
          </cell>
        </row>
        <row r="163">
          <cell r="A163" t="str">
            <v>COMMON</v>
          </cell>
          <cell r="D163" t="str">
            <v>Percentage of reactive case detection events that occurred</v>
          </cell>
          <cell r="K163" t="str">
            <v>Percentage of reactive case detection events that occurred</v>
          </cell>
        </row>
        <row r="164">
          <cell r="A164" t="e">
            <v>#N/A</v>
          </cell>
          <cell r="D164" t="str">
            <v>3. Timeliness of RACD events</v>
          </cell>
          <cell r="K164" t="str">
            <v>3. Timeliness of RACD events</v>
          </cell>
        </row>
        <row r="165">
          <cell r="A165" t="e">
            <v>#N/A</v>
          </cell>
          <cell r="D165" t="str">
            <v>Number of reactive case detection events conducted within [X] days</v>
          </cell>
          <cell r="K165" t="str">
            <v>Number of reactive case detection events conducted within [X] days</v>
          </cell>
        </row>
        <row r="166">
          <cell r="A166" t="e">
            <v>#N/A</v>
          </cell>
          <cell r="D166" t="str">
            <v>Number of malaria cases where a reactive case detection event is triggered and occurred</v>
          </cell>
          <cell r="K166" t="str">
            <v>Number of malaria cases where a reactive case detection event is triggered and occurred</v>
          </cell>
        </row>
        <row r="167">
          <cell r="A167" t="e">
            <v>#N/A</v>
          </cell>
          <cell r="D167" t="str">
            <v>Percentage of reactive case detection events that occurred within [X] days:</v>
          </cell>
          <cell r="K167" t="str">
            <v>Percentage of reactive case detection events that occurred within [X] days:</v>
          </cell>
        </row>
        <row r="168">
          <cell r="A168" t="e">
            <v>#N/A</v>
          </cell>
          <cell r="D168" t="str">
            <v>4. Coverage of population screened during RACD</v>
          </cell>
          <cell r="K168" t="str">
            <v>4. Coverage of population screened during RACD</v>
          </cell>
        </row>
        <row r="169">
          <cell r="A169" t="e">
            <v>#N/A</v>
          </cell>
          <cell r="D169" t="str">
            <v>Number of individuals screened during reactive case detection</v>
          </cell>
          <cell r="K169" t="str">
            <v>Number of individuals screened during reactive case detection</v>
          </cell>
        </row>
        <row r="170">
          <cell r="A170" t="e">
            <v>#N/A</v>
          </cell>
          <cell r="D170" t="str">
            <v>Number of individuals living in reactive case detection screening area (and should be screened)</v>
          </cell>
          <cell r="K170" t="str">
            <v>Number of individuals living in reactive case detection screening area (and should be screened)</v>
          </cell>
        </row>
        <row r="171">
          <cell r="A171" t="str">
            <v>COMMON</v>
          </cell>
          <cell r="D171" t="str">
            <v>Percentage of the population that was screened during RACD events</v>
          </cell>
          <cell r="K171" t="str">
            <v>Percentage of the population that was screened during RACD events</v>
          </cell>
        </row>
        <row r="172">
          <cell r="A172" t="e">
            <v>#N/A</v>
          </cell>
          <cell r="D172" t="str">
            <v>5. Newly identified cases through RACD</v>
          </cell>
          <cell r="K172" t="str">
            <v>5. Newly identified cases through RACD</v>
          </cell>
        </row>
        <row r="173">
          <cell r="A173" t="e">
            <v>#N/A</v>
          </cell>
          <cell r="D173" t="str">
            <v>Number of malaria cases identified through reactive case detection</v>
          </cell>
          <cell r="K173" t="str">
            <v>Number of malaria cases identified through reactive case detection</v>
          </cell>
        </row>
        <row r="174">
          <cell r="A174" t="e">
            <v>#N/A</v>
          </cell>
          <cell r="D174" t="str">
            <v>6. Indicator Summary Section</v>
          </cell>
          <cell r="K174" t="str">
            <v>6. Indicator Summary Section</v>
          </cell>
        </row>
        <row r="175">
          <cell r="A175" t="e">
            <v>#N/A</v>
          </cell>
          <cell r="D175" t="str">
            <v>Percentage of reactive case detection events that occurred within:</v>
          </cell>
          <cell r="K175" t="str">
            <v>Percentage of reactive case detection events that occurred within:</v>
          </cell>
        </row>
        <row r="176">
          <cell r="A176" t="e">
            <v>#N/A</v>
          </cell>
          <cell r="D176" t="str">
            <v>Number of new cases identified through reactive case detection</v>
          </cell>
          <cell r="K176" t="str">
            <v>Number of new cases identified through reactive case detection</v>
          </cell>
        </row>
        <row r="177">
          <cell r="A177" t="str">
            <v>COMMON</v>
          </cell>
          <cell r="D177" t="str">
            <v>January - June</v>
          </cell>
          <cell r="K177" t="str">
            <v>January - June</v>
          </cell>
        </row>
        <row r="178">
          <cell r="A178" t="str">
            <v>COMMON</v>
          </cell>
          <cell r="D178" t="str">
            <v>July - December</v>
          </cell>
          <cell r="K178" t="str">
            <v>July - December</v>
          </cell>
        </row>
        <row r="179">
          <cell r="A179" t="e">
            <v>#N/A</v>
          </cell>
          <cell r="D179" t="str">
            <v>% of RACD events that occurred</v>
          </cell>
          <cell r="K179" t="str">
            <v>% of RACD events that occurred</v>
          </cell>
        </row>
        <row r="180">
          <cell r="A180" t="e">
            <v>#N/A</v>
          </cell>
          <cell r="D180" t="str">
            <v>% of RACD events that occurred within [X] days</v>
          </cell>
          <cell r="K180" t="str">
            <v>% of RACD events that occurred within [X] days</v>
          </cell>
        </row>
        <row r="181">
          <cell r="A181" t="e">
            <v>#N/A</v>
          </cell>
          <cell r="D181" t="str">
            <v>% of population who should have been screened</v>
          </cell>
          <cell r="K181" t="str">
            <v>% of population who should have been screened</v>
          </cell>
        </row>
        <row r="182">
          <cell r="A182" t="e">
            <v>#N/A</v>
          </cell>
          <cell r="D182" t="str">
            <v>Average number of individuals screened per RACD event</v>
          </cell>
          <cell r="K182" t="str">
            <v>Average number of individuals screened per RACD event</v>
          </cell>
        </row>
        <row r="183">
          <cell r="A183" t="e">
            <v>#N/A</v>
          </cell>
          <cell r="D183" t="str">
            <v>Ratio of new cases identified through RACD to number of individuals screened per thousand</v>
          </cell>
          <cell r="K183" t="str">
            <v>Ratio of new cases identified through RACD to number of individuals screened per thousand</v>
          </cell>
        </row>
        <row r="184">
          <cell r="A184" t="str">
            <v>COMMON</v>
          </cell>
          <cell r="D184" t="str">
            <v>Choose time period:</v>
          </cell>
          <cell r="K184" t="str">
            <v>Choose time period:</v>
          </cell>
        </row>
        <row r="185">
          <cell r="A185" t="str">
            <v>COMMON</v>
          </cell>
          <cell r="D185" t="str">
            <v>This worksheet contains four sections:</v>
          </cell>
          <cell r="K185" t="str">
            <v>This worksheet contains four sections:</v>
          </cell>
        </row>
        <row r="186">
          <cell r="A186" t="e">
            <v>#N/A</v>
          </cell>
          <cell r="D186" t="str">
            <v>Number of positive malaria cases from the health facility log</v>
          </cell>
          <cell r="K186" t="str">
            <v>Number of positive malaria cases from the health facility log</v>
          </cell>
        </row>
        <row r="187">
          <cell r="A187" t="e">
            <v>#N/A</v>
          </cell>
          <cell r="D187" t="str">
            <v>Total number of malaria cases from the malaria database</v>
          </cell>
          <cell r="K187" t="str">
            <v>Total number of malaria cases from the malaria database</v>
          </cell>
        </row>
      </sheetData>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ophia Hocini" refreshedDate="42908.663760763891" createdVersion="4" refreshedVersion="4" minRefreshableVersion="3" recordCount="60">
  <cacheSource type="worksheet">
    <worksheetSource name="Table15"/>
  </cacheSource>
  <cacheFields count="34">
    <cacheField name="ID" numFmtId="0">
      <sharedItems containsMixedTypes="1" containsNumber="1" containsInteger="1" minValue="1" maxValue="20" count="21">
        <e v="#VALUE!"/>
        <n v="11"/>
        <n v="13"/>
        <n v="4"/>
        <n v="1"/>
        <n v="18"/>
        <n v="19"/>
        <n v="20"/>
        <n v="2"/>
        <n v="3"/>
        <n v="12"/>
        <n v="9"/>
        <n v="17"/>
        <n v="7"/>
        <n v="8"/>
        <n v="6"/>
        <n v="15"/>
        <n v="14"/>
        <n v="16"/>
        <n v="5"/>
        <n v="10"/>
      </sharedItems>
    </cacheField>
    <cacheField name="Date" numFmtId="14">
      <sharedItems containsDate="1" containsMixedTypes="1" minDate="2015-07-09T00:00:00" maxDate="2016-11-09T00:00:00" count="26">
        <e v="#VALUE!"/>
        <d v="2016-10-15T00:00:00"/>
        <d v="2016-10-17T00:00:00"/>
        <d v="2016-10-19T00:00:00"/>
        <d v="2015-07-09T00:00:00"/>
        <d v="2016-10-29T00:00:00"/>
        <d v="2016-10-31T00:00:00"/>
        <d v="2016-11-02T00:00:00"/>
        <d v="2016-10-10T00:00:00"/>
        <d v="2016-10-12T00:00:00"/>
        <d v="2016-10-16T00:00:00"/>
        <d v="2016-10-18T00:00:00"/>
        <d v="2016-10-20T00:00:00"/>
        <d v="2016-10-22T00:00:00"/>
        <d v="2016-10-24T00:00:00"/>
        <d v="2016-10-27T00:00:00"/>
        <d v="2016-10-14T00:00:00"/>
        <d v="2016-10-30T00:00:00"/>
        <d v="2016-11-04T00:00:00"/>
        <d v="2016-10-21T00:00:00"/>
        <d v="2016-10-23T00:00:00"/>
        <d v="2016-10-25T00:00:00"/>
        <d v="2016-10-13T00:00:00"/>
        <d v="2016-10-09T00:00:00"/>
        <d v="2016-11-06T00:00:00"/>
        <d v="2016-11-08T00:00:00"/>
      </sharedItems>
      <fieldGroup par="32"/>
    </cacheField>
    <cacheField name="Year" numFmtId="1">
      <sharedItems containsSemiMixedTypes="0" containsString="0" containsNumber="1" containsInteger="1" minValue="2015" maxValue="2016" count="2">
        <n v="2015"/>
        <n v="2016"/>
      </sharedItems>
    </cacheField>
    <cacheField name="Age" numFmtId="1">
      <sharedItems containsSemiMixedTypes="0" containsString="0" containsNumber="1" containsInteger="1" minValue="1" maxValue="99" count="29">
        <n v="56"/>
        <n v="3"/>
        <n v="1"/>
        <n v="38"/>
        <n v="23"/>
        <n v="79"/>
        <n v="45"/>
        <n v="12"/>
        <n v="21"/>
        <n v="4"/>
        <n v="7"/>
        <n v="49"/>
        <n v="22"/>
        <n v="53"/>
        <n v="6"/>
        <n v="19"/>
        <n v="5"/>
        <n v="24"/>
        <n v="16"/>
        <n v="46"/>
        <n v="17"/>
        <n v="43"/>
        <n v="9"/>
        <n v="18"/>
        <n v="8"/>
        <n v="99"/>
        <n v="20"/>
        <n v="41"/>
        <n v="44"/>
      </sharedItems>
    </cacheField>
    <cacheField name="Sex" numFmtId="1">
      <sharedItems count="2">
        <s v="M"/>
        <s v="F"/>
      </sharedItems>
    </cacheField>
    <cacheField name="Facility" numFmtId="0">
      <sharedItems count="40">
        <s v="HF41"/>
        <s v="HF31"/>
        <s v="HF13"/>
        <s v="HF35"/>
        <s v="HF28"/>
        <s v="HF23"/>
        <s v="HF24"/>
        <s v="HF10"/>
        <s v="HF11"/>
        <s v="HF4"/>
        <s v="HF29"/>
        <s v="HF39"/>
        <s v="HF14"/>
        <s v="HF17"/>
        <s v="HF25"/>
        <s v="HF12"/>
        <s v="HF56"/>
        <s v="HF34"/>
        <s v="HF7"/>
        <s v="HF21"/>
        <s v="HF26"/>
        <s v="HF43"/>
        <s v="HF15"/>
        <s v="HF1"/>
        <s v="HF36"/>
        <s v="HF16"/>
        <s v="HF6"/>
        <s v="HF42"/>
        <s v="HF3"/>
        <s v="HF32"/>
        <s v="HF5"/>
        <s v="HF18"/>
        <s v="HF22"/>
        <s v="HF37"/>
        <s v="HF20"/>
        <s v="HF19"/>
        <s v="HF55"/>
        <s v="HF27"/>
        <s v="HF52"/>
        <s v="HF57"/>
      </sharedItems>
    </cacheField>
    <cacheField name="Test_res" numFmtId="0">
      <sharedItems containsSemiMixedTypes="0" containsString="0" containsNumber="1" containsInteger="1" minValue="0" maxValue="1"/>
    </cacheField>
    <cacheField name="Species" numFmtId="0">
      <sharedItems/>
    </cacheField>
    <cacheField name="Dx_method" numFmtId="0">
      <sharedItems containsSemiMixedTypes="0" containsString="0" containsNumber="1" containsInteger="1" minValue="1" maxValue="2" count="2">
        <n v="1"/>
        <n v="2"/>
      </sharedItems>
    </cacheField>
    <cacheField name="Fever_hist" numFmtId="0">
      <sharedItems containsSemiMixedTypes="0" containsString="0" containsNumber="1" containsInteger="1" minValue="0" maxValue="1"/>
    </cacheField>
    <cacheField name="Tx" numFmtId="0">
      <sharedItems containsSemiMixedTypes="0" containsString="0" containsNumber="1" containsInteger="1" minValue="0" maxValue="1"/>
    </cacheField>
    <cacheField name="NP_tx" numFmtId="0">
      <sharedItems containsSemiMixedTypes="0" containsString="0" containsNumber="1" containsInteger="1" minValue="0" maxValue="1"/>
    </cacheField>
    <cacheField name="Referral_up" numFmtId="0">
      <sharedItems containsSemiMixedTypes="0" containsString="0" containsNumber="1" containsInteger="1" minValue="0" maxValue="1"/>
    </cacheField>
    <cacheField name="Death" numFmtId="0">
      <sharedItems containsSemiMixedTypes="0" containsString="0" containsNumber="1" containsInteger="1" minValue="0" maxValue="1"/>
    </cacheField>
    <cacheField name="Province" numFmtId="0">
      <sharedItems count="3">
        <s v="Gamma"/>
        <s v="Beta"/>
        <s v="Alpha"/>
      </sharedItems>
    </cacheField>
    <cacheField name="District" numFmtId="0">
      <sharedItems count="6">
        <s v="E"/>
        <s v="D"/>
        <s v="B"/>
        <s v="C"/>
        <s v="A"/>
        <s v="F"/>
      </sharedItems>
    </cacheField>
    <cacheField name="District_pop" numFmtId="0">
      <sharedItems containsSemiMixedTypes="0" containsString="0" containsNumber="1" containsInteger="1" minValue="10000" maxValue="60000"/>
    </cacheField>
    <cacheField name="Sub-district" numFmtId="0">
      <sharedItems count="20">
        <s v="E2"/>
        <s v="D2"/>
        <s v="B3"/>
        <s v="D5"/>
        <s v="C1"/>
        <s v="C2"/>
        <s v="C3"/>
        <s v="A2"/>
        <s v="C4"/>
        <s v="A1"/>
        <s v="D3"/>
        <s v="B1"/>
        <s v="B2"/>
        <s v="F1"/>
        <s v="E1"/>
        <s v="D1"/>
        <s v="B4"/>
        <s v="A3"/>
        <s v="F4"/>
        <s v="F3"/>
      </sharedItems>
    </cacheField>
    <cacheField name="Village" numFmtId="0">
      <sharedItems/>
    </cacheField>
    <cacheField name="Residence" numFmtId="0">
      <sharedItems/>
    </cacheField>
    <cacheField name="Nationality" numFmtId="0">
      <sharedItems/>
    </cacheField>
    <cacheField name="Local" numFmtId="0">
      <sharedItems containsSemiMixedTypes="0" containsString="0" containsNumber="1" containsInteger="1" minValue="0" maxValue="1"/>
    </cacheField>
    <cacheField name="Imported" numFmtId="0">
      <sharedItems containsSemiMixedTypes="0" containsString="0" containsNumber="1" containsInteger="1" minValue="0" maxValue="1"/>
    </cacheField>
    <cacheField name="Recent_travel" numFmtId="0">
      <sharedItems containsSemiMixedTypes="0" containsString="0" containsNumber="1" containsInteger="1" minValue="0" maxValue="1"/>
    </cacheField>
    <cacheField name="Travel_dest" numFmtId="0">
      <sharedItems/>
    </cacheField>
    <cacheField name="Date_dep" numFmtId="0">
      <sharedItems containsDate="1" containsMixedTypes="1" minDate="1899-12-31T00:00:00" maxDate="2016-10-24T00:00:00"/>
    </cacheField>
    <cacheField name="Date_ret" numFmtId="14">
      <sharedItems containsDate="1" containsMixedTypes="1" minDate="1899-12-30T00:00:00" maxDate="2016-10-28T00:00:00"/>
    </cacheField>
    <cacheField name="Prev" numFmtId="1">
      <sharedItems containsSemiMixedTypes="0" containsString="0" containsNumber="1" containsInteger="1" minValue="0" maxValue="1"/>
    </cacheField>
    <cacheField name="IRS" numFmtId="1">
      <sharedItems containsSemiMixedTypes="0" containsString="0" containsNumber="1" containsInteger="1" minValue="0" maxValue="1"/>
    </cacheField>
    <cacheField name="Net_res" numFmtId="1">
      <sharedItems containsSemiMixedTypes="0" containsString="0" containsNumber="1" containsInteger="1" minValue="0" maxValue="1"/>
    </cacheField>
    <cacheField name="Net_trav" numFmtId="1">
      <sharedItems containsSemiMixedTypes="0" containsString="0" containsNumber="1" containsInteger="1" minValue="0" maxValue="1"/>
    </cacheField>
    <cacheField name="Occupation" numFmtId="14">
      <sharedItems count="14">
        <s v="job2"/>
        <s v="job9"/>
        <s v="job10"/>
        <s v="job5"/>
        <s v="job1"/>
        <s v="job7"/>
        <s v="job11"/>
        <s v="job13"/>
        <s v="job3"/>
        <s v="job4"/>
        <s v="job8"/>
        <s v="job14"/>
        <s v="job6"/>
        <s v="job12"/>
      </sharedItems>
    </cacheField>
    <cacheField name="Date2" numFmtId="0" databaseField="0">
      <fieldGroup par="33" base="1">
        <discretePr count="26">
          <x v="0"/>
          <x v="10"/>
          <x v="10"/>
          <x v="10"/>
          <x v="1"/>
          <x v="10"/>
          <x v="8"/>
          <x v="9"/>
          <x v="10"/>
          <x v="10"/>
          <x v="2"/>
          <x v="10"/>
          <x v="10"/>
          <x v="10"/>
          <x v="3"/>
          <x v="10"/>
          <x v="10"/>
          <x v="10"/>
          <x v="4"/>
          <x v="10"/>
          <x v="10"/>
          <x v="10"/>
          <x v="5"/>
          <x v="10"/>
          <x v="6"/>
          <x v="7"/>
        </discretePr>
        <groupItems count="11">
          <e v="#VALUE!"/>
          <d v="2015-07-09T00:00:00"/>
          <d v="2016-10-16T00:00:00"/>
          <d v="2016-10-24T00:00:00"/>
          <d v="2016-11-04T00:00:00"/>
          <d v="2016-10-13T00:00:00"/>
          <d v="2016-11-06T00:00:00"/>
          <d v="2016-11-08T00:00:00"/>
          <s v="10/31/2016"/>
          <s v="11/2/2016"/>
          <s v="Group1"/>
        </groupItems>
      </fieldGroup>
    </cacheField>
    <cacheField name="Date3" numFmtId="0" databaseField="0">
      <fieldGroup base="1">
        <discretePr count="26">
          <x v="0"/>
          <x v="9"/>
          <x v="9"/>
          <x v="9"/>
          <x v="1"/>
          <x v="9"/>
          <x v="9"/>
          <x v="8"/>
          <x v="9"/>
          <x v="9"/>
          <x v="2"/>
          <x v="9"/>
          <x v="9"/>
          <x v="9"/>
          <x v="3"/>
          <x v="9"/>
          <x v="9"/>
          <x v="9"/>
          <x v="4"/>
          <x v="9"/>
          <x v="9"/>
          <x v="9"/>
          <x v="5"/>
          <x v="9"/>
          <x v="6"/>
          <x v="7"/>
        </discretePr>
        <groupItems count="10">
          <e v="#VALUE!"/>
          <d v="2015-07-09T00:00:00"/>
          <d v="2016-10-16T00:00:00"/>
          <d v="2016-10-24T00:00:00"/>
          <d v="2016-11-04T00:00:00"/>
          <d v="2016-10-13T00:00:00"/>
          <d v="2016-11-06T00:00:00"/>
          <d v="2016-11-08T00:00:00"/>
          <s v="11/2/2016"/>
          <s v="Group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ophia Hocini" refreshedDate="42921.434248148151" createdVersion="4" refreshedVersion="4" minRefreshableVersion="3" recordCount="60">
  <cacheSource type="worksheet">
    <worksheetSource name="Table16756"/>
  </cacheSource>
  <cacheFields count="35">
    <cacheField name="ID" numFmtId="0">
      <sharedItems containsSemiMixedTypes="0" containsString="0" containsNumber="1" containsInteger="1" minValue="1" maxValue="60"/>
    </cacheField>
    <cacheField name="Date" numFmtId="14">
      <sharedItems containsSemiMixedTypes="0" containsNonDate="0" containsDate="1" containsString="0" minDate="2015-07-09T00:00:00" maxDate="2016-10-31T00:00:00" count="53">
        <d v="2015-07-09T00:00:00"/>
        <d v="2015-07-11T00:00:00"/>
        <d v="2015-07-13T00:00:00"/>
        <d v="2015-07-15T00:00:00"/>
        <d v="2015-07-17T00:00:00"/>
        <d v="2015-07-19T00:00:00"/>
        <d v="2015-07-21T00:00:00"/>
        <d v="2015-07-23T00:00:00"/>
        <d v="2015-07-25T00:00:00"/>
        <d v="2015-07-27T00:00:00"/>
        <d v="2015-07-29T00:00:00"/>
        <d v="2015-07-31T00:00:00"/>
        <d v="2015-08-02T00:00:00"/>
        <d v="2015-08-04T00:00:00"/>
        <d v="2015-08-06T00:00:00"/>
        <d v="2015-08-08T00:00:00"/>
        <d v="2015-08-10T00:00:00"/>
        <d v="2015-08-12T00:00:00"/>
        <d v="2015-08-14T00:00:00"/>
        <d v="2015-08-16T00:00:00"/>
        <d v="2015-08-18T00:00:00"/>
        <d v="2015-08-20T00:00:00"/>
        <d v="2015-08-22T00:00:00"/>
        <d v="2015-08-24T00:00:00"/>
        <d v="2015-08-26T00:00:00"/>
        <d v="2015-08-28T00:00:00"/>
        <d v="2015-08-30T00:00:00"/>
        <d v="2015-09-01T00:00:00"/>
        <d v="2015-09-03T00:00:00"/>
        <d v="2015-09-05T00:00:00"/>
        <d v="2015-09-07T00:00:00"/>
        <d v="2015-09-09T00:00:00"/>
        <d v="2015-09-11T00:00:00"/>
        <d v="2015-09-13T00:00:00"/>
        <d v="2015-09-15T00:00:00"/>
        <d v="2015-09-17T00:00:00"/>
        <d v="2015-09-19T00:00:00"/>
        <d v="2015-09-21T00:00:00"/>
        <d v="2015-09-23T00:00:00"/>
        <d v="2015-09-25T00:00:00"/>
        <d v="2016-10-09T00:00:00"/>
        <d v="2016-10-10T00:00:00"/>
        <d v="2016-10-12T00:00:00"/>
        <d v="2016-10-13T00:00:00"/>
        <d v="2016-10-14T00:00:00"/>
        <d v="2016-10-15T00:00:00"/>
        <d v="2016-10-16T00:00:00"/>
        <d v="2016-10-17T00:00:00"/>
        <d v="2016-10-22T00:00:00"/>
        <d v="2016-10-25T00:00:00"/>
        <d v="2016-10-27T00:00:00"/>
        <d v="2016-10-29T00:00:00"/>
        <d v="2016-10-30T00:00:00"/>
      </sharedItems>
      <fieldGroup par="33"/>
    </cacheField>
    <cacheField name="Year" numFmtId="1">
      <sharedItems containsSemiMixedTypes="0" containsDate="1" containsString="0" containsMixedTypes="1" minDate="1900-01-05T06:40:04" maxDate="1905-07-09T00:00:00" count="3">
        <n v="2015"/>
        <n v="2016"/>
        <d v="1905-07-08T00:00:00" u="1"/>
      </sharedItems>
    </cacheField>
    <cacheField name="Age" numFmtId="1">
      <sharedItems containsSemiMixedTypes="0" containsString="0" containsNumber="1" containsInteger="1" minValue="1" maxValue="99" count="29">
        <n v="23"/>
        <n v="12"/>
        <n v="49"/>
        <n v="38"/>
        <n v="7"/>
        <n v="5"/>
        <n v="53"/>
        <n v="16"/>
        <n v="8"/>
        <n v="3"/>
        <n v="41"/>
        <n v="17"/>
        <n v="9"/>
        <n v="56"/>
        <n v="18"/>
        <n v="24"/>
        <n v="46"/>
        <n v="19"/>
        <n v="43"/>
        <n v="4"/>
        <n v="20"/>
        <n v="44"/>
        <n v="21"/>
        <n v="1"/>
        <n v="45"/>
        <n v="22"/>
        <n v="79"/>
        <n v="99"/>
        <n v="6"/>
      </sharedItems>
      <fieldGroup base="3">
        <rangePr autoEnd="0" startNum="1" endNum="100" groupInterval="10"/>
        <groupItems count="12">
          <s v="&lt;1"/>
          <s v="1-10"/>
          <s v="11-20"/>
          <s v="21-30"/>
          <s v="31-40"/>
          <s v="41-50"/>
          <s v="51-60"/>
          <s v="61-70"/>
          <s v="71-80"/>
          <s v="81-90"/>
          <s v="91-100"/>
          <s v="&gt;101"/>
        </groupItems>
      </fieldGroup>
    </cacheField>
    <cacheField name="Sex" numFmtId="1">
      <sharedItems/>
    </cacheField>
    <cacheField name="Province" numFmtId="0">
      <sharedItems/>
    </cacheField>
    <cacheField name="District" numFmtId="0">
      <sharedItems count="6">
        <s v="C"/>
        <s v="B"/>
        <s v="D"/>
        <s v="E"/>
        <s v="A"/>
        <s v="F"/>
      </sharedItems>
    </cacheField>
    <cacheField name="Sub-district" numFmtId="0">
      <sharedItems/>
    </cacheField>
    <cacheField name="Village" numFmtId="0">
      <sharedItems/>
    </cacheField>
    <cacheField name="Residence" numFmtId="0">
      <sharedItems/>
    </cacheField>
    <cacheField name="Facility" numFmtId="0">
      <sharedItems/>
    </cacheField>
    <cacheField name="Tested" numFmtId="0">
      <sharedItems containsSemiMixedTypes="0" containsString="0" containsNumber="1" containsInteger="1" minValue="1" maxValue="1"/>
    </cacheField>
    <cacheField name="Test_res" numFmtId="0">
      <sharedItems containsSemiMixedTypes="0" containsString="0" containsNumber="1" containsInteger="1" minValue="0" maxValue="1"/>
    </cacheField>
    <cacheField name="Species" numFmtId="0">
      <sharedItems/>
    </cacheField>
    <cacheField name="Dx_method" numFmtId="0">
      <sharedItems/>
    </cacheField>
    <cacheField name="Fever_hist" numFmtId="0">
      <sharedItems containsSemiMixedTypes="0" containsString="0" containsNumber="1" containsInteger="1" minValue="0" maxValue="1"/>
    </cacheField>
    <cacheField name="Tx" numFmtId="1">
      <sharedItems containsSemiMixedTypes="0" containsString="0" containsNumber="1" containsInteger="1" minValue="0" maxValue="1"/>
    </cacheField>
    <cacheField name="NP_tx" numFmtId="0">
      <sharedItems containsSemiMixedTypes="0" containsString="0" containsNumber="1" containsInteger="1" minValue="0" maxValue="1"/>
    </cacheField>
    <cacheField name="Referral_up" numFmtId="0">
      <sharedItems containsSemiMixedTypes="0" containsString="0" containsNumber="1" containsInteger="1" minValue="0" maxValue="1"/>
    </cacheField>
    <cacheField name="Death" numFmtId="0">
      <sharedItems containsSemiMixedTypes="0" containsString="0" containsNumber="1" containsInteger="1" minValue="0" maxValue="1"/>
    </cacheField>
    <cacheField name="District_pop" numFmtId="0">
      <sharedItems containsSemiMixedTypes="0" containsString="0" containsNumber="1" containsInteger="1" minValue="10000" maxValue="60000" count="6">
        <n v="30000"/>
        <n v="20000"/>
        <n v="40000"/>
        <n v="50000"/>
        <n v="10000"/>
        <n v="60000"/>
      </sharedItems>
    </cacheField>
    <cacheField name="Nationality" numFmtId="0">
      <sharedItems/>
    </cacheField>
    <cacheField name="Local" numFmtId="0">
      <sharedItems containsSemiMixedTypes="0" containsString="0" containsNumber="1" containsInteger="1" minValue="0" maxValue="1"/>
    </cacheField>
    <cacheField name="Imported" numFmtId="0">
      <sharedItems containsSemiMixedTypes="0" containsString="0" containsNumber="1" containsInteger="1" minValue="0" maxValue="1"/>
    </cacheField>
    <cacheField name="Recent_travel" numFmtId="0">
      <sharedItems containsSemiMixedTypes="0" containsString="0" containsNumber="1" containsInteger="1" minValue="0" maxValue="1"/>
    </cacheField>
    <cacheField name="Travel_dest" numFmtId="0">
      <sharedItems/>
    </cacheField>
    <cacheField name="Date_dep" numFmtId="0">
      <sharedItems containsDate="1" containsMixedTypes="1" minDate="1899-12-31T00:00:00" maxDate="2016-10-24T00:00:00"/>
    </cacheField>
    <cacheField name="Date_ret" numFmtId="0">
      <sharedItems containsDate="1" containsMixedTypes="1" minDate="1899-12-31T00:00:00" maxDate="2016-10-28T00:00:00"/>
    </cacheField>
    <cacheField name="Prev" numFmtId="0">
      <sharedItems containsSemiMixedTypes="0" containsString="0" containsNumber="1" containsInteger="1" minValue="0" maxValue="1"/>
    </cacheField>
    <cacheField name="IRS" numFmtId="0">
      <sharedItems containsSemiMixedTypes="0" containsString="0" containsNumber="1" containsInteger="1" minValue="0" maxValue="1"/>
    </cacheField>
    <cacheField name="Net_res" numFmtId="0">
      <sharedItems containsSemiMixedTypes="0" containsString="0" containsNumber="1" containsInteger="1" minValue="0" maxValue="1"/>
    </cacheField>
    <cacheField name="Net_trav" numFmtId="0">
      <sharedItems containsSemiMixedTypes="0" containsString="0" containsNumber="1" containsInteger="1" minValue="0" maxValue="1"/>
    </cacheField>
    <cacheField name="Occupation" numFmtId="0">
      <sharedItems/>
    </cacheField>
    <cacheField name="Date2" numFmtId="0" databaseField="0">
      <fieldGroup base="1">
        <discretePr count="53">
          <x v="0"/>
          <x v="0"/>
          <x v="0"/>
          <x v="0"/>
          <x v="0"/>
          <x v="0"/>
          <x v="0"/>
          <x v="0"/>
          <x v="0"/>
          <x v="0"/>
          <x v="0"/>
          <x v="0"/>
          <x v="0"/>
          <x v="0"/>
          <x v="0"/>
          <x v="0"/>
          <x v="0"/>
          <x v="0"/>
          <x v="0"/>
          <x v="0"/>
          <x v="0"/>
          <x v="0"/>
          <x v="0"/>
          <x v="0"/>
          <x v="0"/>
          <x v="0"/>
          <x v="0"/>
          <x v="0"/>
          <x v="0"/>
          <x v="0"/>
          <x v="0"/>
          <x v="0"/>
          <x v="0"/>
          <x v="0"/>
          <x v="0"/>
          <x v="0"/>
          <x v="0"/>
          <x v="0"/>
          <x v="0"/>
          <x v="0"/>
          <x v="0"/>
          <x v="0"/>
          <x v="0"/>
          <x v="0"/>
          <x v="0"/>
          <x v="0"/>
          <x v="0"/>
          <x v="0"/>
          <x v="0"/>
          <x v="0"/>
          <x v="0"/>
          <x v="0"/>
          <x v="0"/>
        </discretePr>
        <groupItems count="1">
          <s v="Group1"/>
        </groupItems>
      </fieldGroup>
    </cacheField>
    <cacheField name="Field1" numFmtId="0" formula=" 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
  <r>
    <x v="0"/>
    <x v="0"/>
    <x v="0"/>
    <x v="0"/>
    <x v="0"/>
    <x v="0"/>
    <n v="1"/>
    <s v="Pf"/>
    <x v="0"/>
    <n v="1"/>
    <n v="0"/>
    <n v="0"/>
    <n v="0"/>
    <n v="0"/>
    <x v="0"/>
    <x v="0"/>
    <n v="50000"/>
    <x v="0"/>
    <s v="E2-1"/>
    <s v="Residence37"/>
    <s v="DEF"/>
    <n v="1"/>
    <n v="0"/>
    <n v="0"/>
    <s v="place1"/>
    <n v="0"/>
    <d v="1899-12-30T00:00:00"/>
    <n v="1"/>
    <n v="1"/>
    <n v="0"/>
    <n v="0"/>
    <x v="0"/>
  </r>
  <r>
    <x v="1"/>
    <x v="1"/>
    <x v="1"/>
    <x v="1"/>
    <x v="0"/>
    <x v="1"/>
    <n v="0"/>
    <s v="Pv"/>
    <x v="0"/>
    <n v="0"/>
    <n v="0"/>
    <n v="0"/>
    <n v="0"/>
    <n v="0"/>
    <x v="1"/>
    <x v="1"/>
    <n v="40000"/>
    <x v="1"/>
    <s v="D2-2"/>
    <s v="Residence11"/>
    <s v="ABC"/>
    <n v="0"/>
    <n v="0"/>
    <n v="0"/>
    <s v="place3"/>
    <s v="0"/>
    <s v="0"/>
    <n v="1"/>
    <n v="1"/>
    <n v="1"/>
    <n v="0"/>
    <x v="1"/>
  </r>
  <r>
    <x v="2"/>
    <x v="2"/>
    <x v="1"/>
    <x v="2"/>
    <x v="1"/>
    <x v="2"/>
    <n v="0"/>
    <s v="Pf"/>
    <x v="1"/>
    <n v="0"/>
    <n v="0"/>
    <n v="0"/>
    <n v="0"/>
    <n v="0"/>
    <x v="2"/>
    <x v="2"/>
    <n v="20000"/>
    <x v="2"/>
    <s v="B3-1"/>
    <s v="Residence13"/>
    <s v="DEF"/>
    <n v="0"/>
    <n v="0"/>
    <n v="0"/>
    <s v="place2"/>
    <s v="0"/>
    <s v="0"/>
    <n v="1"/>
    <n v="0"/>
    <n v="1"/>
    <n v="1"/>
    <x v="2"/>
  </r>
  <r>
    <x v="3"/>
    <x v="3"/>
    <x v="0"/>
    <x v="3"/>
    <x v="1"/>
    <x v="3"/>
    <n v="0"/>
    <s v="Pf"/>
    <x v="0"/>
    <n v="0"/>
    <n v="0"/>
    <n v="0"/>
    <n v="0"/>
    <n v="0"/>
    <x v="1"/>
    <x v="1"/>
    <n v="40000"/>
    <x v="3"/>
    <s v="D5-1"/>
    <s v="Residence4"/>
    <s v="DEF"/>
    <n v="0"/>
    <n v="0"/>
    <n v="0"/>
    <s v="place4"/>
    <d v="1899-12-30T00:00:00"/>
    <d v="1899-12-30T00:00:00"/>
    <n v="1"/>
    <n v="1"/>
    <n v="1"/>
    <n v="0"/>
    <x v="3"/>
  </r>
  <r>
    <x v="4"/>
    <x v="4"/>
    <x v="0"/>
    <x v="4"/>
    <x v="1"/>
    <x v="4"/>
    <n v="0"/>
    <s v="Pf"/>
    <x v="0"/>
    <n v="0"/>
    <n v="0"/>
    <n v="0"/>
    <n v="0"/>
    <n v="0"/>
    <x v="1"/>
    <x v="3"/>
    <n v="30000"/>
    <x v="4"/>
    <s v="C1-1"/>
    <s v="Residence1"/>
    <s v="ABC"/>
    <n v="0"/>
    <n v="0"/>
    <n v="0"/>
    <s v="place1"/>
    <d v="1899-12-30T00:00:00"/>
    <d v="1899-12-30T00:00:00"/>
    <n v="0"/>
    <n v="0"/>
    <n v="0"/>
    <n v="0"/>
    <x v="4"/>
  </r>
  <r>
    <x v="5"/>
    <x v="5"/>
    <x v="1"/>
    <x v="5"/>
    <x v="0"/>
    <x v="5"/>
    <n v="0"/>
    <s v="Pf"/>
    <x v="0"/>
    <n v="0"/>
    <n v="0"/>
    <n v="0"/>
    <n v="0"/>
    <n v="0"/>
    <x v="1"/>
    <x v="3"/>
    <n v="30000"/>
    <x v="5"/>
    <s v="C2-1"/>
    <s v="Residence18"/>
    <s v="ABC"/>
    <n v="0"/>
    <n v="0"/>
    <n v="0"/>
    <s v="place2"/>
    <s v="0"/>
    <s v="0"/>
    <n v="0"/>
    <n v="0"/>
    <n v="0"/>
    <n v="0"/>
    <x v="5"/>
  </r>
  <r>
    <x v="6"/>
    <x v="6"/>
    <x v="0"/>
    <x v="5"/>
    <x v="0"/>
    <x v="6"/>
    <n v="0"/>
    <s v="Pf"/>
    <x v="0"/>
    <n v="0"/>
    <n v="0"/>
    <n v="0"/>
    <n v="0"/>
    <n v="0"/>
    <x v="1"/>
    <x v="3"/>
    <n v="30000"/>
    <x v="6"/>
    <s v="C3-4"/>
    <s v="Residence38"/>
    <s v="ABC"/>
    <n v="0"/>
    <n v="0"/>
    <n v="0"/>
    <s v="place3"/>
    <d v="1899-12-30T00:00:00"/>
    <d v="1899-12-30T00:00:00"/>
    <n v="1"/>
    <n v="0"/>
    <n v="1"/>
    <n v="1"/>
    <x v="5"/>
  </r>
  <r>
    <x v="7"/>
    <x v="7"/>
    <x v="0"/>
    <x v="6"/>
    <x v="1"/>
    <x v="7"/>
    <n v="0"/>
    <s v="Pv"/>
    <x v="0"/>
    <n v="0"/>
    <n v="0"/>
    <n v="0"/>
    <n v="0"/>
    <n v="0"/>
    <x v="2"/>
    <x v="4"/>
    <n v="10000"/>
    <x v="7"/>
    <s v="A2-1"/>
    <s v="Residence35"/>
    <s v="MNO"/>
    <n v="0"/>
    <n v="0"/>
    <n v="0"/>
    <s v="place3"/>
    <d v="1899-12-30T00:00:00"/>
    <d v="1899-12-30T00:00:00"/>
    <n v="1"/>
    <n v="0"/>
    <n v="1"/>
    <n v="1"/>
    <x v="4"/>
  </r>
  <r>
    <x v="8"/>
    <x v="8"/>
    <x v="1"/>
    <x v="7"/>
    <x v="0"/>
    <x v="8"/>
    <n v="0"/>
    <s v="PfPv"/>
    <x v="1"/>
    <n v="0"/>
    <n v="0"/>
    <n v="0"/>
    <n v="0"/>
    <n v="0"/>
    <x v="2"/>
    <x v="2"/>
    <n v="20000"/>
    <x v="2"/>
    <s v="B3-1"/>
    <s v="Residence2"/>
    <s v="ABC"/>
    <n v="0"/>
    <n v="0"/>
    <n v="0"/>
    <s v="place2"/>
    <s v="0"/>
    <s v="0"/>
    <n v="1"/>
    <n v="1"/>
    <n v="1"/>
    <n v="0"/>
    <x v="5"/>
  </r>
  <r>
    <x v="9"/>
    <x v="9"/>
    <x v="0"/>
    <x v="8"/>
    <x v="1"/>
    <x v="5"/>
    <n v="0"/>
    <s v="Pv"/>
    <x v="0"/>
    <n v="0"/>
    <n v="0"/>
    <n v="0"/>
    <n v="0"/>
    <n v="0"/>
    <x v="1"/>
    <x v="3"/>
    <n v="30000"/>
    <x v="8"/>
    <s v="C4-1"/>
    <s v="Residence32"/>
    <s v="ABC"/>
    <n v="0"/>
    <n v="0"/>
    <n v="0"/>
    <s v="place1"/>
    <d v="1899-12-30T00:00:00"/>
    <d v="1899-12-30T00:00:00"/>
    <n v="0"/>
    <n v="0"/>
    <n v="0"/>
    <n v="0"/>
    <x v="6"/>
  </r>
  <r>
    <x v="10"/>
    <x v="10"/>
    <x v="1"/>
    <x v="9"/>
    <x v="0"/>
    <x v="5"/>
    <n v="0"/>
    <s v="Pv"/>
    <x v="1"/>
    <n v="0"/>
    <n v="0"/>
    <n v="0"/>
    <n v="0"/>
    <n v="0"/>
    <x v="1"/>
    <x v="3"/>
    <n v="30000"/>
    <x v="4"/>
    <s v="C1-1"/>
    <s v="Residence12"/>
    <s v="GHI"/>
    <n v="0"/>
    <n v="0"/>
    <n v="0"/>
    <s v="place1"/>
    <s v="0"/>
    <s v="0"/>
    <n v="0"/>
    <n v="0"/>
    <n v="0"/>
    <n v="0"/>
    <x v="7"/>
  </r>
  <r>
    <x v="11"/>
    <x v="11"/>
    <x v="0"/>
    <x v="10"/>
    <x v="0"/>
    <x v="9"/>
    <n v="0"/>
    <s v="Pf"/>
    <x v="0"/>
    <n v="0"/>
    <n v="0"/>
    <n v="0"/>
    <n v="0"/>
    <n v="0"/>
    <x v="2"/>
    <x v="4"/>
    <n v="10000"/>
    <x v="9"/>
    <s v="A1-3"/>
    <s v="Residence9"/>
    <s v="ABC"/>
    <n v="0"/>
    <n v="0"/>
    <n v="0"/>
    <s v="place1"/>
    <d v="1899-12-30T00:00:00"/>
    <d v="1899-12-30T00:00:00"/>
    <n v="0"/>
    <n v="0"/>
    <n v="0"/>
    <n v="0"/>
    <x v="8"/>
  </r>
  <r>
    <x v="8"/>
    <x v="12"/>
    <x v="0"/>
    <x v="7"/>
    <x v="1"/>
    <x v="2"/>
    <n v="0"/>
    <s v="Pf"/>
    <x v="0"/>
    <n v="0"/>
    <n v="0"/>
    <n v="0"/>
    <n v="0"/>
    <n v="0"/>
    <x v="2"/>
    <x v="2"/>
    <n v="20000"/>
    <x v="2"/>
    <s v="B3-2"/>
    <s v="Residence2"/>
    <s v="MNO"/>
    <n v="0"/>
    <n v="0"/>
    <n v="1"/>
    <s v="place2"/>
    <d v="2015-06-22T00:00:00"/>
    <d v="2015-06-30T00:00:00"/>
    <n v="0"/>
    <n v="0"/>
    <n v="0"/>
    <n v="0"/>
    <x v="8"/>
  </r>
  <r>
    <x v="9"/>
    <x v="13"/>
    <x v="0"/>
    <x v="11"/>
    <x v="0"/>
    <x v="10"/>
    <n v="0"/>
    <s v="Pv"/>
    <x v="0"/>
    <n v="0"/>
    <n v="0"/>
    <n v="0"/>
    <n v="0"/>
    <n v="0"/>
    <x v="1"/>
    <x v="3"/>
    <n v="30000"/>
    <x v="5"/>
    <s v="C2-1"/>
    <s v="Residence3"/>
    <s v="ABC"/>
    <n v="0"/>
    <n v="0"/>
    <n v="0"/>
    <s v="place1"/>
    <d v="1899-12-30T00:00:00"/>
    <d v="1899-12-30T00:00:00"/>
    <n v="0"/>
    <n v="0"/>
    <n v="0"/>
    <n v="0"/>
    <x v="9"/>
  </r>
  <r>
    <x v="3"/>
    <x v="14"/>
    <x v="0"/>
    <x v="12"/>
    <x v="0"/>
    <x v="11"/>
    <n v="0"/>
    <s v="Pf"/>
    <x v="0"/>
    <n v="0"/>
    <n v="0"/>
    <n v="0"/>
    <n v="0"/>
    <n v="0"/>
    <x v="1"/>
    <x v="1"/>
    <n v="40000"/>
    <x v="10"/>
    <s v="D3-2"/>
    <s v="Residence36"/>
    <s v="DEF"/>
    <n v="0"/>
    <n v="0"/>
    <n v="0"/>
    <s v="place5"/>
    <d v="1899-12-30T00:00:00"/>
    <d v="1899-12-30T00:00:00"/>
    <n v="1"/>
    <n v="1"/>
    <n v="0"/>
    <n v="0"/>
    <x v="10"/>
  </r>
  <r>
    <x v="12"/>
    <x v="15"/>
    <x v="1"/>
    <x v="0"/>
    <x v="1"/>
    <x v="12"/>
    <n v="1"/>
    <s v="Pf"/>
    <x v="0"/>
    <n v="0"/>
    <n v="0"/>
    <n v="0"/>
    <n v="0"/>
    <n v="0"/>
    <x v="2"/>
    <x v="2"/>
    <n v="20000"/>
    <x v="11"/>
    <s v="B1-2"/>
    <s v="Residence17"/>
    <s v="GHI"/>
    <n v="1"/>
    <n v="0"/>
    <n v="1"/>
    <s v="place4"/>
    <d v="2016-10-23T00:00:00"/>
    <d v="2016-10-24T00:00:00"/>
    <n v="1"/>
    <n v="1"/>
    <n v="0"/>
    <n v="1"/>
    <x v="9"/>
  </r>
  <r>
    <x v="5"/>
    <x v="5"/>
    <x v="0"/>
    <x v="7"/>
    <x v="0"/>
    <x v="13"/>
    <n v="0"/>
    <s v="Pf"/>
    <x v="1"/>
    <n v="0"/>
    <n v="0"/>
    <n v="0"/>
    <n v="0"/>
    <n v="0"/>
    <x v="2"/>
    <x v="2"/>
    <n v="20000"/>
    <x v="2"/>
    <s v="B3-3"/>
    <s v="Residence22"/>
    <s v="DEF"/>
    <n v="0"/>
    <n v="0"/>
    <n v="0"/>
    <s v="place5"/>
    <d v="1899-12-30T00:00:00"/>
    <d v="1899-12-30T00:00:00"/>
    <n v="1"/>
    <n v="1"/>
    <n v="0"/>
    <n v="1"/>
    <x v="10"/>
  </r>
  <r>
    <x v="13"/>
    <x v="6"/>
    <x v="0"/>
    <x v="13"/>
    <x v="1"/>
    <x v="14"/>
    <n v="1"/>
    <s v="Pv"/>
    <x v="0"/>
    <n v="1"/>
    <n v="1"/>
    <n v="1"/>
    <n v="1"/>
    <n v="1"/>
    <x v="1"/>
    <x v="3"/>
    <n v="30000"/>
    <x v="5"/>
    <s v="C2-3"/>
    <s v="Residence7"/>
    <s v="ABC"/>
    <n v="1"/>
    <n v="0"/>
    <n v="0"/>
    <s v="place1"/>
    <d v="1899-12-30T00:00:00"/>
    <d v="1899-12-30T00:00:00"/>
    <n v="0"/>
    <n v="0"/>
    <n v="0"/>
    <n v="0"/>
    <x v="5"/>
  </r>
  <r>
    <x v="14"/>
    <x v="16"/>
    <x v="1"/>
    <x v="14"/>
    <x v="1"/>
    <x v="15"/>
    <n v="0"/>
    <s v="Pf"/>
    <x v="0"/>
    <n v="0"/>
    <n v="0"/>
    <n v="0"/>
    <n v="0"/>
    <n v="0"/>
    <x v="2"/>
    <x v="2"/>
    <n v="20000"/>
    <x v="12"/>
    <s v="B2-1"/>
    <s v="Residence8"/>
    <s v="GHI"/>
    <n v="0"/>
    <n v="0"/>
    <n v="1"/>
    <s v="place8"/>
    <d v="2016-10-04T00:00:00"/>
    <d v="2016-10-06T00:00:00"/>
    <n v="1"/>
    <n v="1"/>
    <n v="0"/>
    <n v="0"/>
    <x v="11"/>
  </r>
  <r>
    <x v="7"/>
    <x v="10"/>
    <x v="0"/>
    <x v="15"/>
    <x v="0"/>
    <x v="16"/>
    <n v="0"/>
    <s v="Pf"/>
    <x v="0"/>
    <n v="0"/>
    <n v="0"/>
    <n v="0"/>
    <n v="0"/>
    <n v="0"/>
    <x v="0"/>
    <x v="5"/>
    <n v="60000"/>
    <x v="13"/>
    <s v="F1-1"/>
    <s v="Residence20"/>
    <s v="GHI"/>
    <n v="0"/>
    <n v="0"/>
    <n v="0"/>
    <s v="place5"/>
    <d v="1899-12-30T00:00:00"/>
    <d v="1899-12-30T00:00:00"/>
    <n v="0"/>
    <n v="0"/>
    <n v="0"/>
    <n v="0"/>
    <x v="9"/>
  </r>
  <r>
    <x v="3"/>
    <x v="9"/>
    <x v="1"/>
    <x v="3"/>
    <x v="1"/>
    <x v="17"/>
    <n v="1"/>
    <s v="Pf"/>
    <x v="0"/>
    <n v="1"/>
    <n v="0"/>
    <n v="0"/>
    <n v="0"/>
    <n v="0"/>
    <x v="1"/>
    <x v="1"/>
    <n v="40000"/>
    <x v="1"/>
    <s v="D2-3"/>
    <s v="Residence4"/>
    <s v="DEF"/>
    <n v="0"/>
    <n v="0"/>
    <n v="0"/>
    <s v="place11"/>
    <s v="0"/>
    <s v="0"/>
    <n v="1"/>
    <n v="0"/>
    <n v="1"/>
    <n v="0"/>
    <x v="10"/>
  </r>
  <r>
    <x v="15"/>
    <x v="16"/>
    <x v="0"/>
    <x v="16"/>
    <x v="0"/>
    <x v="6"/>
    <n v="0"/>
    <s v="Pf"/>
    <x v="1"/>
    <n v="0"/>
    <n v="0"/>
    <n v="0"/>
    <n v="0"/>
    <n v="0"/>
    <x v="1"/>
    <x v="3"/>
    <n v="30000"/>
    <x v="6"/>
    <s v="C3-1"/>
    <s v="Residence6"/>
    <s v="DEF"/>
    <n v="0"/>
    <n v="0"/>
    <n v="0"/>
    <s v="place3"/>
    <d v="1899-12-30T00:00:00"/>
    <d v="1899-12-30T00:00:00"/>
    <n v="1"/>
    <n v="0"/>
    <n v="1"/>
    <n v="1"/>
    <x v="0"/>
  </r>
  <r>
    <x v="16"/>
    <x v="13"/>
    <x v="1"/>
    <x v="16"/>
    <x v="0"/>
    <x v="18"/>
    <n v="1"/>
    <s v="Pv"/>
    <x v="1"/>
    <n v="1"/>
    <n v="0"/>
    <n v="0"/>
    <n v="0"/>
    <n v="0"/>
    <x v="2"/>
    <x v="4"/>
    <n v="10000"/>
    <x v="7"/>
    <s v="A2-2"/>
    <s v="Residence15"/>
    <s v="ABC"/>
    <n v="1"/>
    <n v="0"/>
    <n v="0"/>
    <s v="place10"/>
    <s v="0"/>
    <s v="0"/>
    <n v="0"/>
    <n v="0"/>
    <n v="0"/>
    <n v="0"/>
    <x v="12"/>
  </r>
  <r>
    <x v="9"/>
    <x v="8"/>
    <x v="1"/>
    <x v="11"/>
    <x v="0"/>
    <x v="19"/>
    <n v="1"/>
    <s v="Pf"/>
    <x v="0"/>
    <n v="0"/>
    <n v="1"/>
    <n v="1"/>
    <n v="1"/>
    <n v="1"/>
    <x v="1"/>
    <x v="3"/>
    <n v="30000"/>
    <x v="4"/>
    <s v="C1-2"/>
    <s v="Residence3"/>
    <s v="ABC"/>
    <n v="0"/>
    <n v="0"/>
    <n v="0"/>
    <s v="place6"/>
    <s v="0"/>
    <s v="0"/>
    <n v="1"/>
    <n v="1"/>
    <n v="0"/>
    <n v="1"/>
    <x v="6"/>
  </r>
  <r>
    <x v="5"/>
    <x v="9"/>
    <x v="0"/>
    <x v="17"/>
    <x v="1"/>
    <x v="20"/>
    <n v="0"/>
    <s v="Pf"/>
    <x v="0"/>
    <n v="0"/>
    <n v="0"/>
    <n v="0"/>
    <n v="0"/>
    <n v="0"/>
    <x v="1"/>
    <x v="3"/>
    <n v="30000"/>
    <x v="5"/>
    <s v="C2-4"/>
    <s v="Residence18"/>
    <s v="DEF"/>
    <n v="0"/>
    <n v="0"/>
    <n v="0"/>
    <s v="place2"/>
    <d v="1899-12-30T00:00:00"/>
    <d v="1899-12-30T00:00:00"/>
    <n v="0"/>
    <n v="0"/>
    <n v="0"/>
    <n v="0"/>
    <x v="9"/>
  </r>
  <r>
    <x v="14"/>
    <x v="16"/>
    <x v="0"/>
    <x v="18"/>
    <x v="0"/>
    <x v="12"/>
    <n v="0"/>
    <s v="Pf"/>
    <x v="0"/>
    <n v="0"/>
    <n v="0"/>
    <n v="0"/>
    <n v="0"/>
    <n v="0"/>
    <x v="2"/>
    <x v="2"/>
    <n v="20000"/>
    <x v="11"/>
    <s v="B1-1"/>
    <s v="Residence8"/>
    <s v="DEF"/>
    <n v="0"/>
    <n v="0"/>
    <n v="0"/>
    <s v="place3"/>
    <d v="1899-12-30T00:00:00"/>
    <d v="1899-12-30T00:00:00"/>
    <n v="1"/>
    <n v="1"/>
    <n v="0"/>
    <n v="1"/>
    <x v="10"/>
  </r>
  <r>
    <x v="11"/>
    <x v="10"/>
    <x v="0"/>
    <x v="16"/>
    <x v="1"/>
    <x v="21"/>
    <n v="0"/>
    <s v="Pf"/>
    <x v="1"/>
    <n v="0"/>
    <n v="0"/>
    <n v="0"/>
    <n v="0"/>
    <n v="0"/>
    <x v="0"/>
    <x v="0"/>
    <n v="50000"/>
    <x v="14"/>
    <s v="E1-1"/>
    <s v="Residence26"/>
    <s v="ABC"/>
    <n v="0"/>
    <n v="0"/>
    <n v="0"/>
    <s v="place4"/>
    <d v="1899-12-30T00:00:00"/>
    <d v="1899-12-30T00:00:00"/>
    <n v="1"/>
    <n v="1"/>
    <n v="0"/>
    <n v="0"/>
    <x v="12"/>
  </r>
  <r>
    <x v="7"/>
    <x v="17"/>
    <x v="1"/>
    <x v="15"/>
    <x v="0"/>
    <x v="18"/>
    <n v="0"/>
    <s v="Pf"/>
    <x v="1"/>
    <n v="0"/>
    <n v="0"/>
    <n v="0"/>
    <n v="0"/>
    <n v="0"/>
    <x v="2"/>
    <x v="4"/>
    <n v="10000"/>
    <x v="9"/>
    <s v="A1-1"/>
    <s v="Residence20"/>
    <s v="ABC"/>
    <n v="0"/>
    <n v="0"/>
    <n v="0"/>
    <s v="place5"/>
    <s v="0"/>
    <s v="0"/>
    <n v="1"/>
    <n v="0"/>
    <n v="0"/>
    <n v="0"/>
    <x v="5"/>
  </r>
  <r>
    <x v="6"/>
    <x v="5"/>
    <x v="1"/>
    <x v="19"/>
    <x v="0"/>
    <x v="5"/>
    <n v="0"/>
    <s v="Pf"/>
    <x v="0"/>
    <n v="0"/>
    <n v="0"/>
    <n v="0"/>
    <n v="0"/>
    <n v="0"/>
    <x v="1"/>
    <x v="3"/>
    <n v="30000"/>
    <x v="4"/>
    <s v="C1-2"/>
    <s v="Residence19"/>
    <s v="ABC"/>
    <n v="0"/>
    <n v="0"/>
    <n v="1"/>
    <s v="place5"/>
    <d v="2016-10-22T00:00:00"/>
    <d v="2016-10-27T00:00:00"/>
    <n v="1"/>
    <n v="1"/>
    <n v="0"/>
    <n v="1"/>
    <x v="3"/>
  </r>
  <r>
    <x v="2"/>
    <x v="6"/>
    <x v="0"/>
    <x v="20"/>
    <x v="1"/>
    <x v="22"/>
    <n v="1"/>
    <s v="Pf"/>
    <x v="1"/>
    <n v="0"/>
    <n v="1"/>
    <n v="1"/>
    <n v="1"/>
    <n v="0"/>
    <x v="2"/>
    <x v="2"/>
    <n v="20000"/>
    <x v="11"/>
    <s v="B1-1"/>
    <s v="Residence13"/>
    <s v="DEF"/>
    <n v="0"/>
    <n v="1"/>
    <n v="0"/>
    <s v="place1"/>
    <d v="1899-12-30T00:00:00"/>
    <d v="1899-12-30T00:00:00"/>
    <n v="0"/>
    <n v="0"/>
    <n v="0"/>
    <n v="0"/>
    <x v="6"/>
  </r>
  <r>
    <x v="17"/>
    <x v="7"/>
    <x v="0"/>
    <x v="21"/>
    <x v="1"/>
    <x v="23"/>
    <n v="0"/>
    <s v="Pf"/>
    <x v="0"/>
    <n v="0"/>
    <n v="0"/>
    <n v="0"/>
    <n v="0"/>
    <n v="0"/>
    <x v="2"/>
    <x v="4"/>
    <n v="10000"/>
    <x v="9"/>
    <s v="A1-3"/>
    <s v="Residence25"/>
    <s v="GHI"/>
    <n v="0"/>
    <n v="0"/>
    <n v="0"/>
    <s v="place4"/>
    <d v="1899-12-30T00:00:00"/>
    <d v="1899-12-30T00:00:00"/>
    <n v="0"/>
    <n v="0"/>
    <n v="0"/>
    <n v="0"/>
    <x v="12"/>
  </r>
  <r>
    <x v="1"/>
    <x v="18"/>
    <x v="0"/>
    <x v="1"/>
    <x v="1"/>
    <x v="24"/>
    <n v="0"/>
    <s v="Pv"/>
    <x v="0"/>
    <n v="0"/>
    <n v="0"/>
    <n v="0"/>
    <n v="0"/>
    <n v="0"/>
    <x v="1"/>
    <x v="1"/>
    <n v="40000"/>
    <x v="10"/>
    <s v="D3-2"/>
    <s v="Residence11"/>
    <s v="ABC"/>
    <n v="0"/>
    <n v="0"/>
    <n v="0"/>
    <s v="place4"/>
    <d v="1899-12-30T00:00:00"/>
    <d v="1899-12-30T00:00:00"/>
    <n v="0"/>
    <n v="0"/>
    <n v="0"/>
    <n v="0"/>
    <x v="1"/>
  </r>
  <r>
    <x v="17"/>
    <x v="2"/>
    <x v="1"/>
    <x v="22"/>
    <x v="1"/>
    <x v="2"/>
    <n v="0"/>
    <s v="Pf"/>
    <x v="0"/>
    <n v="0"/>
    <n v="0"/>
    <n v="0"/>
    <n v="1"/>
    <n v="1"/>
    <x v="2"/>
    <x v="2"/>
    <n v="20000"/>
    <x v="11"/>
    <s v="B1-2"/>
    <s v="Residence14"/>
    <s v="DEF"/>
    <n v="0"/>
    <n v="0"/>
    <n v="0"/>
    <s v="place4"/>
    <s v="0"/>
    <s v="0"/>
    <n v="0"/>
    <n v="0"/>
    <n v="0"/>
    <n v="0"/>
    <x v="8"/>
  </r>
  <r>
    <x v="17"/>
    <x v="3"/>
    <x v="0"/>
    <x v="22"/>
    <x v="0"/>
    <x v="25"/>
    <n v="0"/>
    <s v="Pf"/>
    <x v="0"/>
    <n v="0"/>
    <n v="0"/>
    <n v="0"/>
    <n v="0"/>
    <n v="0"/>
    <x v="2"/>
    <x v="2"/>
    <n v="20000"/>
    <x v="2"/>
    <s v="B3-3"/>
    <s v="Residence14"/>
    <s v="GHI"/>
    <n v="0"/>
    <n v="0"/>
    <n v="0"/>
    <s v="place4"/>
    <d v="1899-12-30T00:00:00"/>
    <d v="1899-12-30T00:00:00"/>
    <n v="1"/>
    <n v="1"/>
    <n v="0"/>
    <n v="1"/>
    <x v="9"/>
  </r>
  <r>
    <x v="12"/>
    <x v="19"/>
    <x v="0"/>
    <x v="23"/>
    <x v="1"/>
    <x v="13"/>
    <n v="1"/>
    <s v="Pf"/>
    <x v="0"/>
    <n v="1"/>
    <n v="1"/>
    <n v="1"/>
    <n v="0"/>
    <n v="0"/>
    <x v="2"/>
    <x v="2"/>
    <n v="20000"/>
    <x v="2"/>
    <s v="B3-1"/>
    <s v="Residence17"/>
    <s v="DEF"/>
    <n v="1"/>
    <n v="0"/>
    <n v="0"/>
    <s v="place2"/>
    <d v="1899-12-30T00:00:00"/>
    <d v="1899-12-30T00:00:00"/>
    <n v="0"/>
    <n v="0"/>
    <n v="0"/>
    <n v="0"/>
    <x v="4"/>
  </r>
  <r>
    <x v="5"/>
    <x v="20"/>
    <x v="0"/>
    <x v="11"/>
    <x v="0"/>
    <x v="19"/>
    <n v="0"/>
    <s v="Pf"/>
    <x v="0"/>
    <n v="0"/>
    <n v="0"/>
    <n v="0"/>
    <n v="0"/>
    <n v="0"/>
    <x v="1"/>
    <x v="3"/>
    <n v="30000"/>
    <x v="5"/>
    <s v="C2-2"/>
    <s v="Residence23"/>
    <s v="ABC"/>
    <n v="0"/>
    <n v="0"/>
    <n v="0"/>
    <s v="place2"/>
    <d v="1899-12-30T00:00:00"/>
    <d v="1899-12-30T00:00:00"/>
    <n v="1"/>
    <n v="1"/>
    <n v="0"/>
    <n v="0"/>
    <x v="4"/>
  </r>
  <r>
    <x v="6"/>
    <x v="21"/>
    <x v="0"/>
    <x v="24"/>
    <x v="1"/>
    <x v="26"/>
    <n v="1"/>
    <s v="Pf"/>
    <x v="0"/>
    <n v="0"/>
    <n v="0"/>
    <n v="0"/>
    <n v="0"/>
    <n v="0"/>
    <x v="2"/>
    <x v="4"/>
    <n v="10000"/>
    <x v="7"/>
    <s v="A2-2"/>
    <s v="Residence30"/>
    <s v="DEF"/>
    <n v="0"/>
    <n v="1"/>
    <n v="1"/>
    <s v="place5"/>
    <d v="2015-08-31T00:00:00"/>
    <d v="2015-09-03T00:00:00"/>
    <n v="1"/>
    <n v="0"/>
    <n v="1"/>
    <n v="1"/>
    <x v="1"/>
  </r>
  <r>
    <x v="18"/>
    <x v="21"/>
    <x v="1"/>
    <x v="0"/>
    <x v="0"/>
    <x v="1"/>
    <n v="0"/>
    <s v="Pf"/>
    <x v="0"/>
    <n v="0"/>
    <n v="0"/>
    <n v="0"/>
    <n v="0"/>
    <n v="0"/>
    <x v="1"/>
    <x v="1"/>
    <n v="40000"/>
    <x v="1"/>
    <s v="D2-4"/>
    <s v="Residence16"/>
    <s v="DEF"/>
    <n v="0"/>
    <n v="0"/>
    <n v="0"/>
    <s v="place10"/>
    <s v="0"/>
    <s v="0"/>
    <n v="1"/>
    <n v="0"/>
    <n v="0"/>
    <n v="0"/>
    <x v="2"/>
  </r>
  <r>
    <x v="19"/>
    <x v="15"/>
    <x v="0"/>
    <x v="10"/>
    <x v="1"/>
    <x v="27"/>
    <n v="0"/>
    <s v="Pf"/>
    <x v="0"/>
    <n v="0"/>
    <n v="0"/>
    <n v="0"/>
    <n v="0"/>
    <n v="0"/>
    <x v="0"/>
    <x v="0"/>
    <n v="50000"/>
    <x v="14"/>
    <s v="E1-2"/>
    <s v="Residence5"/>
    <s v="JKL"/>
    <n v="0"/>
    <n v="0"/>
    <n v="0"/>
    <s v="place2"/>
    <d v="1899-12-30T00:00:00"/>
    <d v="1899-12-30T00:00:00"/>
    <n v="1"/>
    <n v="0"/>
    <n v="0"/>
    <n v="0"/>
    <x v="3"/>
  </r>
  <r>
    <x v="15"/>
    <x v="5"/>
    <x v="0"/>
    <x v="4"/>
    <x v="1"/>
    <x v="6"/>
    <n v="0"/>
    <s v="Pf"/>
    <x v="0"/>
    <n v="0"/>
    <n v="0"/>
    <n v="0"/>
    <n v="0"/>
    <n v="0"/>
    <x v="1"/>
    <x v="3"/>
    <n v="30000"/>
    <x v="8"/>
    <s v="C4-2"/>
    <s v="Residence39"/>
    <s v="DEF"/>
    <n v="0"/>
    <n v="0"/>
    <n v="0"/>
    <s v="place5"/>
    <d v="1899-12-30T00:00:00"/>
    <d v="1899-12-30T00:00:00"/>
    <n v="0"/>
    <n v="0"/>
    <n v="0"/>
    <n v="0"/>
    <x v="5"/>
  </r>
  <r>
    <x v="19"/>
    <x v="9"/>
    <x v="1"/>
    <x v="25"/>
    <x v="1"/>
    <x v="28"/>
    <n v="0"/>
    <s v="Pf"/>
    <x v="1"/>
    <n v="0"/>
    <n v="0"/>
    <n v="0"/>
    <n v="0"/>
    <n v="0"/>
    <x v="2"/>
    <x v="4"/>
    <n v="10000"/>
    <x v="9"/>
    <s v="A1-2"/>
    <s v="Residence5"/>
    <s v="DEF"/>
    <n v="0"/>
    <n v="0"/>
    <n v="0"/>
    <s v="place2"/>
    <s v="0"/>
    <s v="0"/>
    <n v="0"/>
    <n v="0"/>
    <n v="0"/>
    <n v="0"/>
    <x v="0"/>
  </r>
  <r>
    <x v="11"/>
    <x v="16"/>
    <x v="1"/>
    <x v="10"/>
    <x v="1"/>
    <x v="29"/>
    <n v="1"/>
    <s v="Pf"/>
    <x v="0"/>
    <n v="1"/>
    <n v="1"/>
    <n v="0"/>
    <n v="0"/>
    <n v="0"/>
    <x v="1"/>
    <x v="1"/>
    <n v="40000"/>
    <x v="15"/>
    <s v="D1-1"/>
    <s v="Residence9"/>
    <s v="DEF"/>
    <n v="1"/>
    <n v="0"/>
    <n v="0"/>
    <s v="place2"/>
    <s v="0"/>
    <s v="0"/>
    <n v="1"/>
    <n v="0"/>
    <n v="1"/>
    <n v="1"/>
    <x v="7"/>
  </r>
  <r>
    <x v="20"/>
    <x v="1"/>
    <x v="1"/>
    <x v="24"/>
    <x v="0"/>
    <x v="30"/>
    <n v="1"/>
    <s v="Pf"/>
    <x v="0"/>
    <n v="1"/>
    <n v="1"/>
    <n v="0"/>
    <n v="0"/>
    <n v="0"/>
    <x v="2"/>
    <x v="4"/>
    <n v="10000"/>
    <x v="9"/>
    <s v="A1-1"/>
    <s v="Residence10"/>
    <s v="DEF"/>
    <n v="0"/>
    <n v="1"/>
    <n v="0"/>
    <s v="place9"/>
    <s v="0"/>
    <s v="0"/>
    <n v="0"/>
    <n v="0"/>
    <n v="0"/>
    <n v="0"/>
    <x v="8"/>
  </r>
  <r>
    <x v="15"/>
    <x v="22"/>
    <x v="1"/>
    <x v="16"/>
    <x v="0"/>
    <x v="19"/>
    <n v="0"/>
    <s v="Pf"/>
    <x v="1"/>
    <n v="0"/>
    <n v="0"/>
    <n v="0"/>
    <n v="0"/>
    <n v="0"/>
    <x v="1"/>
    <x v="3"/>
    <n v="30000"/>
    <x v="5"/>
    <s v="C2-2"/>
    <s v="Residence6"/>
    <s v="GHI"/>
    <n v="0"/>
    <n v="0"/>
    <n v="0"/>
    <s v="place7"/>
    <s v="0"/>
    <s v="0"/>
    <n v="0"/>
    <n v="0"/>
    <n v="0"/>
    <n v="0"/>
    <x v="13"/>
  </r>
  <r>
    <x v="13"/>
    <x v="1"/>
    <x v="0"/>
    <x v="26"/>
    <x v="0"/>
    <x v="31"/>
    <n v="0"/>
    <s v="Pf"/>
    <x v="0"/>
    <n v="0"/>
    <n v="0"/>
    <n v="0"/>
    <n v="0"/>
    <n v="0"/>
    <x v="2"/>
    <x v="2"/>
    <n v="20000"/>
    <x v="2"/>
    <s v="B3-2"/>
    <s v="Residence28"/>
    <s v="ABC"/>
    <n v="0"/>
    <n v="0"/>
    <n v="0"/>
    <s v="place4"/>
    <d v="1899-12-30T00:00:00"/>
    <d v="1899-12-30T00:00:00"/>
    <n v="1"/>
    <n v="1"/>
    <n v="0"/>
    <n v="1"/>
    <x v="2"/>
  </r>
  <r>
    <x v="4"/>
    <x v="23"/>
    <x v="1"/>
    <x v="4"/>
    <x v="1"/>
    <x v="23"/>
    <n v="1"/>
    <s v="Pf"/>
    <x v="0"/>
    <n v="0"/>
    <n v="1"/>
    <n v="1"/>
    <n v="0"/>
    <n v="0"/>
    <x v="2"/>
    <x v="4"/>
    <n v="10000"/>
    <x v="9"/>
    <s v="A1-1"/>
    <s v="Residence1"/>
    <s v="ABC"/>
    <n v="1"/>
    <n v="0"/>
    <n v="0"/>
    <s v="place1"/>
    <s v="0"/>
    <s v="0"/>
    <n v="1"/>
    <n v="1"/>
    <n v="0"/>
    <n v="1"/>
    <x v="4"/>
  </r>
  <r>
    <x v="13"/>
    <x v="22"/>
    <x v="1"/>
    <x v="9"/>
    <x v="1"/>
    <x v="32"/>
    <n v="0"/>
    <s v="Pv"/>
    <x v="0"/>
    <n v="0"/>
    <n v="0"/>
    <n v="0"/>
    <n v="0"/>
    <n v="0"/>
    <x v="1"/>
    <x v="3"/>
    <n v="30000"/>
    <x v="6"/>
    <s v="C3-1"/>
    <s v="Residence7"/>
    <s v="ABC"/>
    <n v="0"/>
    <n v="0"/>
    <n v="1"/>
    <s v="place1"/>
    <d v="2016-09-30T00:00:00"/>
    <d v="2016-10-04T00:00:00"/>
    <n v="0"/>
    <n v="0"/>
    <n v="0"/>
    <n v="0"/>
    <x v="1"/>
  </r>
  <r>
    <x v="14"/>
    <x v="1"/>
    <x v="0"/>
    <x v="15"/>
    <x v="0"/>
    <x v="33"/>
    <n v="1"/>
    <s v="Pf"/>
    <x v="0"/>
    <n v="1"/>
    <n v="1"/>
    <n v="1"/>
    <n v="0"/>
    <n v="0"/>
    <x v="1"/>
    <x v="1"/>
    <n v="40000"/>
    <x v="10"/>
    <s v="D3-1"/>
    <s v="Residence24"/>
    <s v="DEF"/>
    <n v="0"/>
    <n v="0"/>
    <n v="0"/>
    <s v="place5"/>
    <d v="1899-12-30T00:00:00"/>
    <d v="1899-12-30T00:00:00"/>
    <n v="1"/>
    <n v="0"/>
    <n v="1"/>
    <n v="1"/>
    <x v="5"/>
  </r>
  <r>
    <x v="18"/>
    <x v="2"/>
    <x v="0"/>
    <x v="0"/>
    <x v="0"/>
    <x v="1"/>
    <n v="0"/>
    <s v="Pf"/>
    <x v="0"/>
    <n v="0"/>
    <n v="0"/>
    <n v="0"/>
    <n v="0"/>
    <n v="0"/>
    <x v="1"/>
    <x v="1"/>
    <n v="40000"/>
    <x v="1"/>
    <s v="D2-1"/>
    <s v="Residence16"/>
    <s v="GHI"/>
    <n v="0"/>
    <n v="0"/>
    <n v="0"/>
    <s v="place2"/>
    <d v="1899-12-30T00:00:00"/>
    <d v="1899-12-30T00:00:00"/>
    <n v="0"/>
    <n v="0"/>
    <n v="0"/>
    <n v="0"/>
    <x v="1"/>
  </r>
  <r>
    <x v="12"/>
    <x v="3"/>
    <x v="0"/>
    <x v="22"/>
    <x v="0"/>
    <x v="34"/>
    <n v="0"/>
    <s v="Pf"/>
    <x v="0"/>
    <n v="0"/>
    <n v="0"/>
    <n v="0"/>
    <n v="0"/>
    <n v="0"/>
    <x v="2"/>
    <x v="2"/>
    <n v="20000"/>
    <x v="2"/>
    <s v="B3-3"/>
    <s v="Residence34"/>
    <s v="ABC"/>
    <n v="0"/>
    <n v="0"/>
    <n v="1"/>
    <s v="place4"/>
    <d v="2015-09-01T00:00:00"/>
    <d v="2015-09-04T00:00:00"/>
    <n v="0"/>
    <n v="0"/>
    <n v="0"/>
    <n v="0"/>
    <x v="12"/>
  </r>
  <r>
    <x v="5"/>
    <x v="19"/>
    <x v="0"/>
    <x v="9"/>
    <x v="1"/>
    <x v="32"/>
    <n v="1"/>
    <s v="Pv"/>
    <x v="0"/>
    <n v="0"/>
    <n v="1"/>
    <n v="1"/>
    <n v="0"/>
    <n v="0"/>
    <x v="1"/>
    <x v="3"/>
    <n v="30000"/>
    <x v="6"/>
    <s v="C3-4"/>
    <s v="Residence27"/>
    <s v="ABC"/>
    <n v="0"/>
    <n v="0"/>
    <n v="0"/>
    <s v="place5"/>
    <d v="1899-12-30T00:00:00"/>
    <d v="1899-12-30T00:00:00"/>
    <n v="0"/>
    <n v="0"/>
    <n v="0"/>
    <n v="0"/>
    <x v="0"/>
  </r>
  <r>
    <x v="6"/>
    <x v="20"/>
    <x v="0"/>
    <x v="4"/>
    <x v="1"/>
    <x v="23"/>
    <n v="0"/>
    <s v="Pf"/>
    <x v="0"/>
    <n v="0"/>
    <n v="0"/>
    <n v="0"/>
    <n v="0"/>
    <n v="0"/>
    <x v="2"/>
    <x v="4"/>
    <n v="10000"/>
    <x v="9"/>
    <s v="A1-1"/>
    <s v="Residence21"/>
    <s v="DEF"/>
    <n v="0"/>
    <n v="0"/>
    <n v="0"/>
    <s v="place3"/>
    <d v="1899-12-30T00:00:00"/>
    <d v="1899-12-30T00:00:00"/>
    <n v="0"/>
    <n v="0"/>
    <n v="0"/>
    <n v="0"/>
    <x v="6"/>
  </r>
  <r>
    <x v="7"/>
    <x v="21"/>
    <x v="0"/>
    <x v="2"/>
    <x v="0"/>
    <x v="35"/>
    <n v="1"/>
    <s v="Pf"/>
    <x v="1"/>
    <n v="1"/>
    <n v="1"/>
    <n v="1"/>
    <n v="1"/>
    <n v="1"/>
    <x v="2"/>
    <x v="2"/>
    <n v="20000"/>
    <x v="16"/>
    <s v="B4-1"/>
    <s v="Residence33"/>
    <s v="ABC"/>
    <n v="1"/>
    <n v="0"/>
    <n v="0"/>
    <s v="place5"/>
    <d v="1899-12-30T00:00:00"/>
    <d v="1899-12-30T00:00:00"/>
    <n v="0"/>
    <n v="0"/>
    <n v="0"/>
    <n v="0"/>
    <x v="2"/>
  </r>
  <r>
    <x v="16"/>
    <x v="15"/>
    <x v="0"/>
    <x v="16"/>
    <x v="0"/>
    <x v="7"/>
    <n v="0"/>
    <s v="Pv"/>
    <x v="1"/>
    <n v="0"/>
    <n v="0"/>
    <n v="0"/>
    <n v="0"/>
    <n v="0"/>
    <x v="2"/>
    <x v="4"/>
    <n v="10000"/>
    <x v="17"/>
    <s v="A3-2"/>
    <s v="Residence15"/>
    <s v="ABC"/>
    <n v="0"/>
    <n v="0"/>
    <n v="0"/>
    <s v="place2"/>
    <d v="1899-12-30T00:00:00"/>
    <d v="1899-12-30T00:00:00"/>
    <n v="0"/>
    <n v="0"/>
    <n v="0"/>
    <n v="0"/>
    <x v="8"/>
  </r>
  <r>
    <x v="20"/>
    <x v="5"/>
    <x v="0"/>
    <x v="24"/>
    <x v="1"/>
    <x v="26"/>
    <n v="0"/>
    <s v="Pf"/>
    <x v="0"/>
    <n v="0"/>
    <n v="0"/>
    <n v="0"/>
    <n v="0"/>
    <n v="0"/>
    <x v="2"/>
    <x v="4"/>
    <n v="10000"/>
    <x v="9"/>
    <s v="A1-2"/>
    <s v="Residence10"/>
    <s v="ABC"/>
    <n v="0"/>
    <n v="1"/>
    <n v="0"/>
    <s v="place2"/>
    <d v="1899-12-30T00:00:00"/>
    <d v="1899-12-30T00:00:00"/>
    <n v="1"/>
    <n v="0"/>
    <n v="1"/>
    <n v="0"/>
    <x v="2"/>
  </r>
  <r>
    <x v="1"/>
    <x v="6"/>
    <x v="0"/>
    <x v="10"/>
    <x v="0"/>
    <x v="36"/>
    <n v="1"/>
    <s v="Pf"/>
    <x v="0"/>
    <n v="1"/>
    <n v="0"/>
    <n v="0"/>
    <n v="0"/>
    <n v="0"/>
    <x v="0"/>
    <x v="5"/>
    <n v="60000"/>
    <x v="13"/>
    <s v="F1-1"/>
    <s v="Residence29"/>
    <s v="ABC"/>
    <n v="1"/>
    <n v="0"/>
    <n v="0"/>
    <s v="place6"/>
    <d v="1899-12-30T00:00:00"/>
    <d v="1899-12-30T00:00:00"/>
    <n v="1"/>
    <n v="0"/>
    <n v="1"/>
    <n v="0"/>
    <x v="4"/>
  </r>
  <r>
    <x v="6"/>
    <x v="7"/>
    <x v="0"/>
    <x v="19"/>
    <x v="1"/>
    <x v="37"/>
    <n v="0"/>
    <s v="Pf"/>
    <x v="0"/>
    <n v="0"/>
    <n v="0"/>
    <n v="0"/>
    <n v="0"/>
    <n v="0"/>
    <x v="1"/>
    <x v="3"/>
    <n v="30000"/>
    <x v="4"/>
    <s v="C1-3"/>
    <s v="Residence19"/>
    <s v="JKL"/>
    <n v="0"/>
    <n v="0"/>
    <n v="0"/>
    <s v="place2"/>
    <d v="1899-12-30T00:00:00"/>
    <d v="1899-12-30T00:00:00"/>
    <n v="0"/>
    <n v="0"/>
    <n v="0"/>
    <n v="0"/>
    <x v="2"/>
  </r>
  <r>
    <x v="7"/>
    <x v="18"/>
    <x v="0"/>
    <x v="15"/>
    <x v="1"/>
    <x v="38"/>
    <n v="0"/>
    <s v="Pv"/>
    <x v="1"/>
    <n v="0"/>
    <n v="0"/>
    <n v="0"/>
    <n v="0"/>
    <n v="0"/>
    <x v="0"/>
    <x v="5"/>
    <n v="60000"/>
    <x v="18"/>
    <s v="F4-1"/>
    <s v="Residence40"/>
    <s v="GHI"/>
    <n v="0"/>
    <n v="0"/>
    <n v="0"/>
    <s v="place1"/>
    <d v="1899-12-30T00:00:00"/>
    <d v="1899-12-30T00:00:00"/>
    <n v="0"/>
    <n v="0"/>
    <n v="0"/>
    <n v="0"/>
    <x v="0"/>
  </r>
  <r>
    <x v="10"/>
    <x v="24"/>
    <x v="0"/>
    <x v="27"/>
    <x v="0"/>
    <x v="14"/>
    <n v="0"/>
    <s v="Pv"/>
    <x v="0"/>
    <n v="0"/>
    <n v="0"/>
    <n v="0"/>
    <n v="0"/>
    <n v="0"/>
    <x v="1"/>
    <x v="3"/>
    <n v="30000"/>
    <x v="5"/>
    <s v="C2-1"/>
    <s v="Residence12"/>
    <s v="DEF"/>
    <n v="0"/>
    <n v="0"/>
    <n v="1"/>
    <s v="place1"/>
    <d v="2015-07-07T00:00:00"/>
    <d v="2015-07-09T00:00:00"/>
    <n v="1"/>
    <n v="0"/>
    <n v="0"/>
    <n v="1"/>
    <x v="4"/>
  </r>
  <r>
    <x v="2"/>
    <x v="25"/>
    <x v="0"/>
    <x v="28"/>
    <x v="0"/>
    <x v="39"/>
    <n v="0"/>
    <s v="Pv"/>
    <x v="0"/>
    <n v="0"/>
    <n v="0"/>
    <n v="0"/>
    <n v="0"/>
    <n v="0"/>
    <x v="0"/>
    <x v="5"/>
    <n v="60000"/>
    <x v="19"/>
    <s v="F3-2"/>
    <s v="Residence31"/>
    <s v="DEF"/>
    <n v="0"/>
    <n v="0"/>
    <n v="0"/>
    <s v="place3"/>
    <d v="1899-12-30T00:00:00"/>
    <d v="1899-12-30T00:00:00"/>
    <n v="0"/>
    <n v="0"/>
    <n v="0"/>
    <n v="0"/>
    <x v="3"/>
  </r>
</pivotCacheRecords>
</file>

<file path=xl/pivotCache/pivotCacheRecords2.xml><?xml version="1.0" encoding="utf-8"?>
<pivotCacheRecords xmlns="http://schemas.openxmlformats.org/spreadsheetml/2006/main" xmlns:r="http://schemas.openxmlformats.org/officeDocument/2006/relationships" count="60">
  <r>
    <n v="1"/>
    <x v="0"/>
    <x v="0"/>
    <x v="0"/>
    <s v="F"/>
    <s v="Beta"/>
    <x v="0"/>
    <s v="C1"/>
    <s v="C1-1"/>
    <s v="Residence1"/>
    <s v="HF28"/>
    <n v="1"/>
    <n v="0"/>
    <s v="Pf"/>
    <s v="RDT"/>
    <n v="0"/>
    <n v="0"/>
    <n v="0"/>
    <n v="0"/>
    <n v="0"/>
    <x v="0"/>
    <s v="ABC"/>
    <n v="0"/>
    <n v="0"/>
    <n v="0"/>
    <s v="place1"/>
    <n v="0"/>
    <n v="0"/>
    <n v="0"/>
    <n v="0"/>
    <n v="0"/>
    <n v="0"/>
    <s v="job1"/>
  </r>
  <r>
    <n v="2"/>
    <x v="1"/>
    <x v="0"/>
    <x v="1"/>
    <s v="F"/>
    <s v="Alpha"/>
    <x v="1"/>
    <s v="B3"/>
    <s v="B3-2"/>
    <s v="Residence2"/>
    <s v="HF13"/>
    <n v="1"/>
    <n v="0"/>
    <s v="Pf"/>
    <s v="RDT"/>
    <n v="0"/>
    <n v="0"/>
    <n v="0"/>
    <n v="0"/>
    <n v="0"/>
    <x v="1"/>
    <s v="MNO"/>
    <n v="0"/>
    <n v="0"/>
    <n v="1"/>
    <s v="place2"/>
    <d v="2015-06-22T00:00:00"/>
    <d v="2015-06-30T00:00:00"/>
    <n v="0"/>
    <n v="0"/>
    <n v="0"/>
    <n v="0"/>
    <s v="job3"/>
  </r>
  <r>
    <n v="3"/>
    <x v="2"/>
    <x v="0"/>
    <x v="2"/>
    <s v="M"/>
    <s v="Beta"/>
    <x v="0"/>
    <s v="C2"/>
    <s v="C2-1"/>
    <s v="Residence3"/>
    <s v="HF29"/>
    <n v="1"/>
    <n v="0"/>
    <s v="Pv"/>
    <s v="RDT"/>
    <n v="0"/>
    <n v="0"/>
    <n v="0"/>
    <n v="0"/>
    <n v="0"/>
    <x v="0"/>
    <s v="ABC"/>
    <n v="0"/>
    <n v="0"/>
    <n v="0"/>
    <s v="place1"/>
    <n v="0"/>
    <n v="0"/>
    <n v="0"/>
    <n v="0"/>
    <n v="0"/>
    <n v="0"/>
    <s v="job4"/>
  </r>
  <r>
    <n v="4"/>
    <x v="3"/>
    <x v="0"/>
    <x v="3"/>
    <s v="F"/>
    <s v="Beta"/>
    <x v="2"/>
    <s v="D5"/>
    <s v="D5-1"/>
    <s v="Residence4"/>
    <s v="HF35"/>
    <n v="1"/>
    <n v="0"/>
    <s v="Pf"/>
    <s v="RDT"/>
    <n v="0"/>
    <n v="0"/>
    <n v="0"/>
    <n v="0"/>
    <n v="0"/>
    <x v="2"/>
    <s v="DEF"/>
    <n v="0"/>
    <n v="0"/>
    <n v="0"/>
    <s v="place4"/>
    <n v="0"/>
    <n v="0"/>
    <n v="1"/>
    <n v="1"/>
    <n v="1"/>
    <n v="0"/>
    <s v="job5"/>
  </r>
  <r>
    <n v="5"/>
    <x v="4"/>
    <x v="0"/>
    <x v="4"/>
    <s v="F"/>
    <s v="Gamma"/>
    <x v="3"/>
    <s v="E1"/>
    <s v="E1-2"/>
    <s v="Residence5"/>
    <s v="HF42"/>
    <n v="1"/>
    <n v="0"/>
    <s v="Pf"/>
    <s v="RDT"/>
    <n v="0"/>
    <n v="0"/>
    <n v="0"/>
    <n v="0"/>
    <n v="0"/>
    <x v="3"/>
    <s v="JKL"/>
    <n v="0"/>
    <n v="0"/>
    <n v="0"/>
    <s v="place2"/>
    <n v="0"/>
    <n v="0"/>
    <n v="1"/>
    <n v="0"/>
    <n v="0"/>
    <n v="0"/>
    <s v="job5"/>
  </r>
  <r>
    <n v="6"/>
    <x v="5"/>
    <x v="0"/>
    <x v="5"/>
    <s v="M"/>
    <s v="Beta"/>
    <x v="0"/>
    <s v="C3"/>
    <s v="C3-1"/>
    <s v="Residence6"/>
    <s v="HF24"/>
    <n v="1"/>
    <n v="0"/>
    <s v="Pf"/>
    <s v="Microscopy"/>
    <n v="0"/>
    <n v="0"/>
    <n v="0"/>
    <n v="0"/>
    <n v="0"/>
    <x v="0"/>
    <s v="DEF"/>
    <n v="0"/>
    <n v="0"/>
    <n v="0"/>
    <s v="place3"/>
    <n v="0"/>
    <n v="0"/>
    <n v="1"/>
    <n v="0"/>
    <n v="1"/>
    <n v="1"/>
    <s v="job2"/>
  </r>
  <r>
    <n v="7"/>
    <x v="6"/>
    <x v="0"/>
    <x v="6"/>
    <s v="F"/>
    <s v="Beta"/>
    <x v="0"/>
    <s v="C2"/>
    <s v="C2-3"/>
    <s v="Residence7"/>
    <s v="HF25"/>
    <n v="1"/>
    <n v="1"/>
    <s v="Pv"/>
    <s v="RDT"/>
    <n v="1"/>
    <n v="1"/>
    <n v="1"/>
    <n v="1"/>
    <n v="1"/>
    <x v="0"/>
    <s v="ABC"/>
    <n v="1"/>
    <n v="0"/>
    <n v="0"/>
    <s v="place1"/>
    <n v="0"/>
    <n v="0"/>
    <n v="0"/>
    <n v="0"/>
    <n v="0"/>
    <n v="0"/>
    <s v="job7"/>
  </r>
  <r>
    <n v="8"/>
    <x v="7"/>
    <x v="0"/>
    <x v="7"/>
    <s v="M"/>
    <s v="Alpha"/>
    <x v="1"/>
    <s v="B1"/>
    <s v="B1-1"/>
    <s v="Residence8"/>
    <s v="HF14"/>
    <n v="1"/>
    <n v="0"/>
    <s v="Pf"/>
    <s v="RDT"/>
    <n v="0"/>
    <n v="0"/>
    <n v="0"/>
    <n v="0"/>
    <n v="0"/>
    <x v="1"/>
    <s v="DEF"/>
    <n v="0"/>
    <n v="0"/>
    <n v="0"/>
    <s v="place3"/>
    <n v="0"/>
    <n v="0"/>
    <n v="1"/>
    <n v="1"/>
    <n v="0"/>
    <n v="1"/>
    <s v="job8"/>
  </r>
  <r>
    <n v="9"/>
    <x v="8"/>
    <x v="0"/>
    <x v="4"/>
    <s v="M"/>
    <s v="Alpha"/>
    <x v="4"/>
    <s v="A1"/>
    <s v="A1-3"/>
    <s v="Residence9"/>
    <s v="HF4"/>
    <n v="1"/>
    <n v="0"/>
    <s v="Pf"/>
    <s v="RDT"/>
    <n v="0"/>
    <n v="0"/>
    <n v="0"/>
    <n v="0"/>
    <n v="0"/>
    <x v="4"/>
    <s v="ABC"/>
    <n v="0"/>
    <n v="0"/>
    <n v="0"/>
    <s v="place1"/>
    <n v="0"/>
    <n v="0"/>
    <n v="0"/>
    <n v="0"/>
    <n v="0"/>
    <n v="0"/>
    <s v="job3"/>
  </r>
  <r>
    <n v="10"/>
    <x v="9"/>
    <x v="0"/>
    <x v="8"/>
    <s v="F"/>
    <s v="Alpha"/>
    <x v="4"/>
    <s v="A1"/>
    <s v="A1-2"/>
    <s v="Residence10"/>
    <s v="HF6"/>
    <n v="1"/>
    <n v="0"/>
    <s v="Pf"/>
    <s v="RDT"/>
    <n v="0"/>
    <n v="0"/>
    <n v="0"/>
    <n v="0"/>
    <n v="0"/>
    <x v="4"/>
    <s v="ABC"/>
    <n v="0"/>
    <n v="1"/>
    <n v="0"/>
    <s v="place2"/>
    <n v="0"/>
    <n v="0"/>
    <n v="1"/>
    <n v="0"/>
    <n v="1"/>
    <n v="0"/>
    <s v="job10"/>
  </r>
  <r>
    <n v="11"/>
    <x v="10"/>
    <x v="0"/>
    <x v="9"/>
    <s v="F"/>
    <s v="Beta"/>
    <x v="2"/>
    <s v="D3"/>
    <s v="D3-2"/>
    <s v="Residence11"/>
    <s v="HF36"/>
    <n v="1"/>
    <n v="0"/>
    <s v="Pv"/>
    <s v="RDT"/>
    <n v="0"/>
    <n v="0"/>
    <n v="0"/>
    <n v="0"/>
    <n v="0"/>
    <x v="2"/>
    <s v="ABC"/>
    <n v="0"/>
    <n v="0"/>
    <n v="0"/>
    <s v="place4"/>
    <n v="0"/>
    <n v="0"/>
    <n v="0"/>
    <n v="0"/>
    <n v="0"/>
    <n v="0"/>
    <s v="job9"/>
  </r>
  <r>
    <n v="12"/>
    <x v="11"/>
    <x v="0"/>
    <x v="10"/>
    <s v="M"/>
    <s v="Beta"/>
    <x v="0"/>
    <s v="C2"/>
    <s v="C2-1"/>
    <s v="Residence12"/>
    <s v="HF25"/>
    <n v="1"/>
    <n v="0"/>
    <s v="Pv"/>
    <s v="RDT"/>
    <n v="0"/>
    <n v="0"/>
    <n v="0"/>
    <n v="0"/>
    <n v="0"/>
    <x v="0"/>
    <s v="DEF"/>
    <n v="0"/>
    <n v="0"/>
    <n v="1"/>
    <s v="place1"/>
    <d v="2015-07-07T00:00:00"/>
    <d v="2015-07-09T00:00:00"/>
    <n v="1"/>
    <n v="0"/>
    <n v="0"/>
    <n v="1"/>
    <s v="job1"/>
  </r>
  <r>
    <n v="13"/>
    <x v="12"/>
    <x v="0"/>
    <x v="11"/>
    <s v="F"/>
    <s v="Alpha"/>
    <x v="1"/>
    <s v="B1"/>
    <s v="B1-1"/>
    <s v="Residence13"/>
    <s v="HF15"/>
    <n v="1"/>
    <n v="1"/>
    <s v="Pf"/>
    <s v="Microscopy"/>
    <n v="0"/>
    <n v="1"/>
    <n v="1"/>
    <n v="1"/>
    <n v="0"/>
    <x v="1"/>
    <s v="DEF"/>
    <n v="0"/>
    <n v="1"/>
    <n v="0"/>
    <s v="place1"/>
    <n v="0"/>
    <n v="0"/>
    <n v="0"/>
    <n v="0"/>
    <n v="0"/>
    <n v="0"/>
    <s v="job11"/>
  </r>
  <r>
    <n v="14"/>
    <x v="13"/>
    <x v="0"/>
    <x v="12"/>
    <s v="M"/>
    <s v="Alpha"/>
    <x v="1"/>
    <s v="B3"/>
    <s v="B3-3"/>
    <s v="Residence14"/>
    <s v="HF16"/>
    <n v="1"/>
    <n v="0"/>
    <s v="Pf"/>
    <s v="RDT"/>
    <n v="0"/>
    <n v="0"/>
    <n v="0"/>
    <n v="0"/>
    <n v="0"/>
    <x v="1"/>
    <s v="GHI"/>
    <n v="0"/>
    <n v="0"/>
    <n v="0"/>
    <s v="place4"/>
    <n v="0"/>
    <n v="0"/>
    <n v="1"/>
    <n v="1"/>
    <n v="0"/>
    <n v="1"/>
    <s v="job4"/>
  </r>
  <r>
    <n v="15"/>
    <x v="14"/>
    <x v="0"/>
    <x v="5"/>
    <s v="M"/>
    <s v="Alpha"/>
    <x v="4"/>
    <s v="A3"/>
    <s v="A3-2"/>
    <s v="Residence15"/>
    <s v="HF10"/>
    <n v="1"/>
    <n v="0"/>
    <s v="Pv"/>
    <s v="Microscopy"/>
    <n v="0"/>
    <n v="0"/>
    <n v="0"/>
    <n v="0"/>
    <n v="0"/>
    <x v="4"/>
    <s v="ABC"/>
    <n v="0"/>
    <n v="0"/>
    <n v="0"/>
    <s v="place2"/>
    <n v="0"/>
    <n v="0"/>
    <n v="0"/>
    <n v="0"/>
    <n v="0"/>
    <n v="0"/>
    <s v="job3"/>
  </r>
  <r>
    <n v="16"/>
    <x v="15"/>
    <x v="0"/>
    <x v="13"/>
    <s v="M"/>
    <s v="Beta"/>
    <x v="2"/>
    <s v="D2"/>
    <s v="D2-1"/>
    <s v="Residence16"/>
    <s v="HF31"/>
    <n v="1"/>
    <n v="0"/>
    <s v="Pf"/>
    <s v="RDT"/>
    <n v="0"/>
    <n v="0"/>
    <n v="0"/>
    <n v="0"/>
    <n v="0"/>
    <x v="2"/>
    <s v="GHI"/>
    <n v="0"/>
    <n v="0"/>
    <n v="0"/>
    <s v="place2"/>
    <n v="0"/>
    <n v="0"/>
    <n v="0"/>
    <n v="0"/>
    <n v="0"/>
    <n v="0"/>
    <s v="job9"/>
  </r>
  <r>
    <n v="17"/>
    <x v="16"/>
    <x v="0"/>
    <x v="14"/>
    <s v="F"/>
    <s v="Alpha"/>
    <x v="1"/>
    <s v="B3"/>
    <s v="B3-1"/>
    <s v="Residence17"/>
    <s v="HF17"/>
    <n v="1"/>
    <n v="1"/>
    <s v="Pf"/>
    <s v="RDT"/>
    <n v="1"/>
    <n v="1"/>
    <n v="1"/>
    <n v="0"/>
    <n v="0"/>
    <x v="1"/>
    <s v="DEF"/>
    <n v="1"/>
    <n v="0"/>
    <n v="0"/>
    <s v="place2"/>
    <n v="0"/>
    <n v="0"/>
    <n v="0"/>
    <n v="0"/>
    <n v="0"/>
    <n v="0"/>
    <s v="job1"/>
  </r>
  <r>
    <n v="18"/>
    <x v="17"/>
    <x v="0"/>
    <x v="15"/>
    <s v="F"/>
    <s v="Beta"/>
    <x v="0"/>
    <s v="C2"/>
    <s v="C2-4"/>
    <s v="Residence18"/>
    <s v="HF26"/>
    <n v="1"/>
    <n v="0"/>
    <s v="Pf"/>
    <s v="RDT"/>
    <n v="0"/>
    <n v="0"/>
    <n v="0"/>
    <n v="0"/>
    <n v="0"/>
    <x v="0"/>
    <s v="DEF"/>
    <n v="0"/>
    <n v="0"/>
    <n v="0"/>
    <s v="place2"/>
    <n v="0"/>
    <n v="0"/>
    <n v="0"/>
    <n v="0"/>
    <n v="0"/>
    <n v="0"/>
    <s v="job4"/>
  </r>
  <r>
    <n v="19"/>
    <x v="18"/>
    <x v="0"/>
    <x v="16"/>
    <s v="F"/>
    <s v="Beta"/>
    <x v="0"/>
    <s v="C1"/>
    <s v="C1-3"/>
    <s v="Residence19"/>
    <s v="HF27"/>
    <n v="1"/>
    <n v="0"/>
    <s v="Pf"/>
    <s v="RDT"/>
    <n v="0"/>
    <n v="0"/>
    <n v="0"/>
    <n v="0"/>
    <n v="0"/>
    <x v="0"/>
    <s v="JKL"/>
    <n v="0"/>
    <n v="0"/>
    <n v="0"/>
    <s v="place2"/>
    <n v="0"/>
    <n v="0"/>
    <n v="0"/>
    <n v="0"/>
    <n v="0"/>
    <n v="0"/>
    <s v="job10"/>
  </r>
  <r>
    <n v="20"/>
    <x v="19"/>
    <x v="0"/>
    <x v="17"/>
    <s v="M"/>
    <s v="Gamma"/>
    <x v="5"/>
    <s v="F1"/>
    <s v="F1-1"/>
    <s v="Residence20"/>
    <s v="HF56"/>
    <n v="1"/>
    <n v="0"/>
    <s v="Pf"/>
    <s v="RDT"/>
    <n v="0"/>
    <n v="0"/>
    <n v="0"/>
    <n v="0"/>
    <n v="0"/>
    <x v="5"/>
    <s v="GHI"/>
    <n v="0"/>
    <n v="0"/>
    <n v="0"/>
    <s v="place5"/>
    <n v="0"/>
    <n v="0"/>
    <n v="0"/>
    <n v="0"/>
    <n v="0"/>
    <n v="0"/>
    <s v="job4"/>
  </r>
  <r>
    <n v="21"/>
    <x v="20"/>
    <x v="0"/>
    <x v="0"/>
    <s v="F"/>
    <s v="Alpha"/>
    <x v="4"/>
    <s v="A1"/>
    <s v="A1-1"/>
    <s v="Residence21"/>
    <s v="HF1"/>
    <n v="1"/>
    <n v="0"/>
    <s v="Pf"/>
    <s v="RDT"/>
    <n v="0"/>
    <n v="0"/>
    <n v="0"/>
    <n v="0"/>
    <n v="0"/>
    <x v="4"/>
    <s v="DEF"/>
    <n v="0"/>
    <n v="0"/>
    <n v="0"/>
    <s v="place3"/>
    <n v="0"/>
    <n v="0"/>
    <n v="0"/>
    <n v="0"/>
    <n v="0"/>
    <n v="0"/>
    <s v="job11"/>
  </r>
  <r>
    <n v="22"/>
    <x v="21"/>
    <x v="0"/>
    <x v="1"/>
    <s v="M"/>
    <s v="Alpha"/>
    <x v="1"/>
    <s v="B3"/>
    <s v="B3-3"/>
    <s v="Residence22"/>
    <s v="HF17"/>
    <n v="1"/>
    <n v="0"/>
    <s v="Pf"/>
    <s v="Microscopy"/>
    <n v="0"/>
    <n v="0"/>
    <n v="0"/>
    <n v="0"/>
    <n v="0"/>
    <x v="1"/>
    <s v="DEF"/>
    <n v="0"/>
    <n v="0"/>
    <n v="0"/>
    <s v="place5"/>
    <n v="0"/>
    <n v="0"/>
    <n v="1"/>
    <n v="1"/>
    <n v="0"/>
    <n v="1"/>
    <s v="job8"/>
  </r>
  <r>
    <n v="23"/>
    <x v="22"/>
    <x v="0"/>
    <x v="2"/>
    <s v="M"/>
    <s v="Beta"/>
    <x v="0"/>
    <s v="C2"/>
    <s v="C2-2"/>
    <s v="Residence23"/>
    <s v="HF21"/>
    <n v="1"/>
    <n v="0"/>
    <s v="Pf"/>
    <s v="RDT"/>
    <n v="0"/>
    <n v="0"/>
    <n v="0"/>
    <n v="0"/>
    <n v="0"/>
    <x v="0"/>
    <s v="ABC"/>
    <n v="0"/>
    <n v="0"/>
    <n v="0"/>
    <s v="place2"/>
    <n v="0"/>
    <n v="0"/>
    <n v="1"/>
    <n v="1"/>
    <n v="0"/>
    <n v="0"/>
    <s v="job1"/>
  </r>
  <r>
    <n v="24"/>
    <x v="23"/>
    <x v="0"/>
    <x v="17"/>
    <s v="M"/>
    <s v="Beta"/>
    <x v="2"/>
    <s v="D3"/>
    <s v="D3-1"/>
    <s v="Residence24"/>
    <s v="HF37"/>
    <n v="1"/>
    <n v="1"/>
    <s v="Pf"/>
    <s v="RDT"/>
    <n v="1"/>
    <n v="1"/>
    <n v="1"/>
    <n v="0"/>
    <n v="0"/>
    <x v="2"/>
    <s v="DEF"/>
    <n v="0"/>
    <n v="0"/>
    <n v="0"/>
    <s v="place5"/>
    <n v="0"/>
    <n v="0"/>
    <n v="1"/>
    <n v="0"/>
    <n v="1"/>
    <n v="1"/>
    <s v="job7"/>
  </r>
  <r>
    <n v="25"/>
    <x v="24"/>
    <x v="0"/>
    <x v="18"/>
    <s v="F"/>
    <s v="Alpha"/>
    <x v="4"/>
    <s v="A1"/>
    <s v="A1-3"/>
    <s v="Residence25"/>
    <s v="HF1"/>
    <n v="1"/>
    <n v="0"/>
    <s v="Pf"/>
    <s v="RDT"/>
    <n v="0"/>
    <n v="0"/>
    <n v="0"/>
    <n v="0"/>
    <n v="0"/>
    <x v="4"/>
    <s v="GHI"/>
    <n v="0"/>
    <n v="0"/>
    <n v="0"/>
    <s v="place4"/>
    <n v="0"/>
    <n v="0"/>
    <n v="0"/>
    <n v="0"/>
    <n v="0"/>
    <n v="0"/>
    <s v="job6"/>
  </r>
  <r>
    <n v="26"/>
    <x v="25"/>
    <x v="0"/>
    <x v="5"/>
    <s v="F"/>
    <s v="Gamma"/>
    <x v="3"/>
    <s v="E1"/>
    <s v="E1-1"/>
    <s v="Residence26"/>
    <s v="HF43"/>
    <n v="1"/>
    <n v="0"/>
    <s v="Pf"/>
    <s v="Microscopy"/>
    <n v="0"/>
    <n v="0"/>
    <n v="0"/>
    <n v="0"/>
    <n v="0"/>
    <x v="3"/>
    <s v="ABC"/>
    <n v="0"/>
    <n v="0"/>
    <n v="0"/>
    <s v="place4"/>
    <n v="0"/>
    <n v="0"/>
    <n v="1"/>
    <n v="1"/>
    <n v="0"/>
    <n v="0"/>
    <s v="job6"/>
  </r>
  <r>
    <n v="27"/>
    <x v="26"/>
    <x v="0"/>
    <x v="19"/>
    <s v="F"/>
    <s v="Beta"/>
    <x v="0"/>
    <s v="C3"/>
    <s v="C3-4"/>
    <s v="Residence27"/>
    <s v="HF22"/>
    <n v="1"/>
    <n v="1"/>
    <s v="Pv"/>
    <s v="RDT"/>
    <n v="0"/>
    <n v="1"/>
    <n v="1"/>
    <n v="0"/>
    <n v="0"/>
    <x v="0"/>
    <s v="ABC"/>
    <n v="0"/>
    <n v="0"/>
    <n v="0"/>
    <s v="place5"/>
    <n v="0"/>
    <n v="0"/>
    <n v="0"/>
    <n v="0"/>
    <n v="0"/>
    <n v="0"/>
    <s v="job2"/>
  </r>
  <r>
    <n v="28"/>
    <x v="27"/>
    <x v="0"/>
    <x v="20"/>
    <s v="M"/>
    <s v="Alpha"/>
    <x v="1"/>
    <s v="B3"/>
    <s v="B3-2"/>
    <s v="Residence28"/>
    <s v="HF18"/>
    <n v="1"/>
    <n v="0"/>
    <s v="Pf"/>
    <s v="RDT"/>
    <n v="0"/>
    <n v="0"/>
    <n v="0"/>
    <n v="0"/>
    <n v="0"/>
    <x v="1"/>
    <s v="ABC"/>
    <n v="0"/>
    <n v="0"/>
    <n v="0"/>
    <s v="place4"/>
    <n v="0"/>
    <n v="0"/>
    <n v="1"/>
    <n v="1"/>
    <n v="0"/>
    <n v="1"/>
    <s v="job10"/>
  </r>
  <r>
    <n v="29"/>
    <x v="28"/>
    <x v="0"/>
    <x v="4"/>
    <s v="M"/>
    <s v="Gamma"/>
    <x v="5"/>
    <s v="F1"/>
    <s v="F1-1"/>
    <s v="Residence29"/>
    <s v="HF55"/>
    <n v="1"/>
    <n v="1"/>
    <s v="Pf"/>
    <s v="RDT"/>
    <n v="1"/>
    <n v="0"/>
    <n v="0"/>
    <n v="0"/>
    <n v="0"/>
    <x v="5"/>
    <s v="ABC"/>
    <n v="1"/>
    <n v="0"/>
    <n v="0"/>
    <s v="place6"/>
    <n v="0"/>
    <n v="0"/>
    <n v="1"/>
    <n v="0"/>
    <n v="1"/>
    <n v="0"/>
    <s v="job1"/>
  </r>
  <r>
    <n v="30"/>
    <x v="29"/>
    <x v="0"/>
    <x v="8"/>
    <s v="F"/>
    <s v="Alpha"/>
    <x v="4"/>
    <s v="A2"/>
    <s v="A2-2"/>
    <s v="Residence30"/>
    <s v="HF6"/>
    <n v="1"/>
    <n v="1"/>
    <s v="Pf"/>
    <s v="RDT"/>
    <n v="0"/>
    <n v="0"/>
    <n v="0"/>
    <n v="0"/>
    <n v="0"/>
    <x v="4"/>
    <s v="DEF"/>
    <n v="0"/>
    <n v="1"/>
    <n v="1"/>
    <s v="place5"/>
    <d v="2015-08-31T00:00:00"/>
    <d v="2015-09-03T00:00:00"/>
    <n v="1"/>
    <n v="0"/>
    <n v="1"/>
    <n v="1"/>
    <s v="job9"/>
  </r>
  <r>
    <n v="31"/>
    <x v="30"/>
    <x v="0"/>
    <x v="21"/>
    <s v="M"/>
    <s v="Gamma"/>
    <x v="5"/>
    <s v="F3"/>
    <s v="F3-2"/>
    <s v="Residence31"/>
    <s v="HF57"/>
    <n v="1"/>
    <n v="0"/>
    <s v="Pv"/>
    <s v="RDT"/>
    <n v="0"/>
    <n v="0"/>
    <n v="0"/>
    <n v="0"/>
    <n v="0"/>
    <x v="5"/>
    <s v="DEF"/>
    <n v="0"/>
    <n v="0"/>
    <n v="0"/>
    <s v="place3"/>
    <n v="0"/>
    <n v="0"/>
    <n v="0"/>
    <n v="0"/>
    <n v="0"/>
    <n v="0"/>
    <s v="job5"/>
  </r>
  <r>
    <n v="32"/>
    <x v="31"/>
    <x v="0"/>
    <x v="22"/>
    <s v="F"/>
    <s v="Beta"/>
    <x v="0"/>
    <s v="C4"/>
    <s v="C4-1"/>
    <s v="Residence32"/>
    <s v="HF23"/>
    <n v="1"/>
    <n v="0"/>
    <s v="Pv"/>
    <s v="RDT"/>
    <n v="0"/>
    <n v="0"/>
    <n v="0"/>
    <n v="0"/>
    <n v="0"/>
    <x v="0"/>
    <s v="ABC"/>
    <n v="0"/>
    <n v="0"/>
    <n v="0"/>
    <s v="place1"/>
    <n v="0"/>
    <n v="0"/>
    <n v="0"/>
    <n v="0"/>
    <n v="0"/>
    <n v="0"/>
    <s v="job11"/>
  </r>
  <r>
    <n v="33"/>
    <x v="32"/>
    <x v="0"/>
    <x v="23"/>
    <s v="M"/>
    <s v="Alpha"/>
    <x v="1"/>
    <s v="B4"/>
    <s v="B4-1"/>
    <s v="Residence33"/>
    <s v="HF19"/>
    <n v="1"/>
    <n v="1"/>
    <s v="Pf"/>
    <s v="Microscopy"/>
    <n v="1"/>
    <n v="1"/>
    <n v="1"/>
    <n v="1"/>
    <n v="1"/>
    <x v="1"/>
    <s v="ABC"/>
    <n v="1"/>
    <n v="0"/>
    <n v="0"/>
    <s v="place5"/>
    <n v="0"/>
    <n v="0"/>
    <n v="0"/>
    <n v="0"/>
    <n v="0"/>
    <n v="0"/>
    <s v="job10"/>
  </r>
  <r>
    <n v="34"/>
    <x v="33"/>
    <x v="0"/>
    <x v="12"/>
    <s v="M"/>
    <s v="Alpha"/>
    <x v="1"/>
    <s v="B3"/>
    <s v="B3-3"/>
    <s v="Residence34"/>
    <s v="HF20"/>
    <n v="1"/>
    <n v="0"/>
    <s v="Pf"/>
    <s v="RDT"/>
    <n v="0"/>
    <n v="0"/>
    <n v="0"/>
    <n v="0"/>
    <n v="0"/>
    <x v="1"/>
    <s v="ABC"/>
    <n v="0"/>
    <n v="0"/>
    <n v="1"/>
    <s v="place4"/>
    <d v="2015-09-01T00:00:00"/>
    <d v="2015-09-04T00:00:00"/>
    <n v="0"/>
    <n v="0"/>
    <n v="0"/>
    <n v="0"/>
    <s v="job6"/>
  </r>
  <r>
    <n v="35"/>
    <x v="34"/>
    <x v="0"/>
    <x v="24"/>
    <s v="F"/>
    <s v="Alpha"/>
    <x v="4"/>
    <s v="A2"/>
    <s v="A2-1"/>
    <s v="Residence35"/>
    <s v="HF10"/>
    <n v="1"/>
    <n v="0"/>
    <s v="Pv"/>
    <s v="RDT"/>
    <n v="0"/>
    <n v="0"/>
    <n v="0"/>
    <n v="0"/>
    <n v="0"/>
    <x v="4"/>
    <s v="MNO"/>
    <n v="0"/>
    <n v="0"/>
    <n v="0"/>
    <s v="place3"/>
    <n v="0"/>
    <n v="0"/>
    <n v="1"/>
    <n v="0"/>
    <n v="1"/>
    <n v="1"/>
    <s v="job1"/>
  </r>
  <r>
    <n v="36"/>
    <x v="35"/>
    <x v="0"/>
    <x v="25"/>
    <s v="M"/>
    <s v="Beta"/>
    <x v="2"/>
    <s v="D3"/>
    <s v="D3-2"/>
    <s v="Residence36"/>
    <s v="HF39"/>
    <n v="1"/>
    <n v="0"/>
    <s v="Pf"/>
    <s v="RDT"/>
    <n v="0"/>
    <n v="0"/>
    <n v="0"/>
    <n v="0"/>
    <n v="0"/>
    <x v="2"/>
    <s v="DEF"/>
    <n v="0"/>
    <n v="0"/>
    <n v="0"/>
    <s v="place5"/>
    <n v="0"/>
    <n v="0"/>
    <n v="1"/>
    <n v="1"/>
    <n v="0"/>
    <n v="0"/>
    <s v="job8"/>
  </r>
  <r>
    <n v="37"/>
    <x v="36"/>
    <x v="0"/>
    <x v="13"/>
    <s v="M"/>
    <s v="Gamma"/>
    <x v="3"/>
    <s v="E2"/>
    <s v="E2-1"/>
    <s v="Residence37"/>
    <s v="HF41"/>
    <n v="1"/>
    <n v="1"/>
    <s v="Pf"/>
    <s v="RDT"/>
    <n v="1"/>
    <n v="0"/>
    <n v="0"/>
    <n v="0"/>
    <n v="0"/>
    <x v="3"/>
    <s v="DEF"/>
    <n v="1"/>
    <n v="0"/>
    <n v="0"/>
    <s v="place1"/>
    <n v="0"/>
    <n v="0"/>
    <n v="1"/>
    <n v="1"/>
    <n v="0"/>
    <n v="0"/>
    <s v="job2"/>
  </r>
  <r>
    <n v="38"/>
    <x v="37"/>
    <x v="0"/>
    <x v="26"/>
    <s v="M"/>
    <s v="Beta"/>
    <x v="0"/>
    <s v="C3"/>
    <s v="C3-4"/>
    <s v="Residence38"/>
    <s v="HF24"/>
    <n v="1"/>
    <n v="0"/>
    <s v="Pf"/>
    <s v="RDT"/>
    <n v="0"/>
    <n v="0"/>
    <n v="0"/>
    <n v="0"/>
    <n v="0"/>
    <x v="0"/>
    <s v="ABC"/>
    <n v="0"/>
    <n v="0"/>
    <n v="0"/>
    <s v="place3"/>
    <n v="0"/>
    <n v="0"/>
    <n v="1"/>
    <n v="0"/>
    <n v="1"/>
    <n v="1"/>
    <s v="job7"/>
  </r>
  <r>
    <n v="39"/>
    <x v="38"/>
    <x v="0"/>
    <x v="0"/>
    <s v="F"/>
    <s v="Beta"/>
    <x v="0"/>
    <s v="C4"/>
    <s v="C4-2"/>
    <s v="Residence39"/>
    <s v="HF24"/>
    <n v="1"/>
    <n v="0"/>
    <s v="Pf"/>
    <s v="RDT"/>
    <n v="0"/>
    <n v="0"/>
    <n v="0"/>
    <n v="0"/>
    <n v="0"/>
    <x v="0"/>
    <s v="DEF"/>
    <n v="0"/>
    <n v="0"/>
    <n v="0"/>
    <s v="place5"/>
    <n v="0"/>
    <n v="0"/>
    <n v="0"/>
    <n v="0"/>
    <n v="0"/>
    <n v="0"/>
    <s v="job7"/>
  </r>
  <r>
    <n v="40"/>
    <x v="39"/>
    <x v="0"/>
    <x v="17"/>
    <s v="F"/>
    <s v="Gamma"/>
    <x v="5"/>
    <s v="F4"/>
    <s v="F4-1"/>
    <s v="Residence40"/>
    <s v="HF52"/>
    <n v="1"/>
    <n v="0"/>
    <s v="Pv"/>
    <s v="Microscopy"/>
    <n v="0"/>
    <n v="0"/>
    <n v="0"/>
    <n v="0"/>
    <n v="0"/>
    <x v="5"/>
    <s v="GHI"/>
    <n v="0"/>
    <n v="0"/>
    <n v="0"/>
    <s v="place1"/>
    <n v="0"/>
    <n v="0"/>
    <n v="0"/>
    <n v="0"/>
    <n v="0"/>
    <n v="0"/>
    <s v="job2"/>
  </r>
  <r>
    <n v="41"/>
    <x v="40"/>
    <x v="1"/>
    <x v="0"/>
    <s v="F"/>
    <s v="Alpha"/>
    <x v="4"/>
    <s v="A1"/>
    <s v="A1-1"/>
    <s v="Residence1"/>
    <s v="HF1"/>
    <n v="1"/>
    <n v="1"/>
    <s v="Pf"/>
    <s v="RDT"/>
    <n v="0"/>
    <n v="1"/>
    <n v="1"/>
    <n v="0"/>
    <n v="0"/>
    <x v="4"/>
    <s v="ABC"/>
    <n v="1"/>
    <n v="0"/>
    <n v="0"/>
    <s v="place1"/>
    <s v="0"/>
    <s v="0"/>
    <n v="1"/>
    <n v="1"/>
    <n v="0"/>
    <n v="1"/>
    <s v="job1"/>
  </r>
  <r>
    <n v="42"/>
    <x v="41"/>
    <x v="1"/>
    <x v="1"/>
    <s v="M"/>
    <s v="Alpha"/>
    <x v="1"/>
    <s v="B3"/>
    <s v="B3-1"/>
    <s v="Residence2"/>
    <s v="HF11"/>
    <n v="1"/>
    <n v="0"/>
    <s v="PfPv"/>
    <s v="Microscopy"/>
    <n v="0"/>
    <n v="0"/>
    <n v="0"/>
    <n v="0"/>
    <n v="0"/>
    <x v="1"/>
    <s v="ABC"/>
    <n v="0"/>
    <n v="0"/>
    <n v="0"/>
    <s v="place2"/>
    <s v="0"/>
    <s v="0"/>
    <n v="1"/>
    <n v="1"/>
    <n v="1"/>
    <n v="0"/>
    <s v="job7"/>
  </r>
  <r>
    <n v="43"/>
    <x v="41"/>
    <x v="1"/>
    <x v="2"/>
    <s v="M"/>
    <s v="Beta"/>
    <x v="0"/>
    <s v="C1"/>
    <s v="C1-2"/>
    <s v="Residence3"/>
    <s v="HF21"/>
    <n v="1"/>
    <n v="1"/>
    <s v="Pf"/>
    <s v="RDT"/>
    <n v="0"/>
    <n v="1"/>
    <n v="1"/>
    <n v="1"/>
    <n v="1"/>
    <x v="0"/>
    <s v="ABC"/>
    <n v="0"/>
    <n v="0"/>
    <n v="0"/>
    <s v="place6"/>
    <s v="0"/>
    <s v="0"/>
    <n v="1"/>
    <n v="1"/>
    <n v="0"/>
    <n v="1"/>
    <s v="job11"/>
  </r>
  <r>
    <n v="44"/>
    <x v="42"/>
    <x v="1"/>
    <x v="3"/>
    <s v="F"/>
    <s v="Beta"/>
    <x v="2"/>
    <s v="D2"/>
    <s v="D2-3"/>
    <s v="Residence4"/>
    <s v="HF34"/>
    <n v="1"/>
    <n v="1"/>
    <s v="Pf"/>
    <s v="RDT"/>
    <n v="1"/>
    <n v="0"/>
    <n v="0"/>
    <n v="0"/>
    <n v="0"/>
    <x v="2"/>
    <s v="DEF"/>
    <n v="0"/>
    <n v="0"/>
    <n v="0"/>
    <s v="place11"/>
    <s v="0"/>
    <s v="0"/>
    <n v="1"/>
    <n v="0"/>
    <n v="1"/>
    <n v="0"/>
    <s v="job8"/>
  </r>
  <r>
    <n v="45"/>
    <x v="42"/>
    <x v="1"/>
    <x v="27"/>
    <s v="F"/>
    <s v="Alpha"/>
    <x v="4"/>
    <s v="A1"/>
    <s v="A1-2"/>
    <s v="Residence5"/>
    <s v="HF3"/>
    <n v="1"/>
    <n v="0"/>
    <s v="Pf"/>
    <s v="Microscopy"/>
    <n v="0"/>
    <n v="0"/>
    <n v="0"/>
    <n v="0"/>
    <n v="0"/>
    <x v="4"/>
    <s v="DEF"/>
    <n v="0"/>
    <n v="0"/>
    <n v="0"/>
    <s v="place2"/>
    <s v="0"/>
    <s v="0"/>
    <n v="0"/>
    <n v="0"/>
    <n v="0"/>
    <n v="0"/>
    <s v="job2"/>
  </r>
  <r>
    <n v="46"/>
    <x v="43"/>
    <x v="1"/>
    <x v="5"/>
    <s v="M"/>
    <s v="Beta"/>
    <x v="0"/>
    <s v="C2"/>
    <s v="C2-2"/>
    <s v="Residence6"/>
    <s v="HF21"/>
    <n v="1"/>
    <n v="0"/>
    <s v="Pf"/>
    <s v="Microscopy"/>
    <n v="0"/>
    <n v="0"/>
    <n v="0"/>
    <n v="0"/>
    <n v="0"/>
    <x v="0"/>
    <s v="GHI"/>
    <n v="0"/>
    <n v="0"/>
    <n v="0"/>
    <s v="place7"/>
    <s v="0"/>
    <s v="0"/>
    <n v="0"/>
    <n v="0"/>
    <n v="0"/>
    <n v="0"/>
    <s v="job12"/>
  </r>
  <r>
    <n v="47"/>
    <x v="43"/>
    <x v="1"/>
    <x v="19"/>
    <s v="F"/>
    <s v="Beta"/>
    <x v="0"/>
    <s v="C3"/>
    <s v="C3-1"/>
    <s v="Residence7"/>
    <s v="HF22"/>
    <n v="1"/>
    <n v="0"/>
    <s v="Pv"/>
    <s v="RDT"/>
    <n v="0"/>
    <n v="0"/>
    <n v="0"/>
    <n v="0"/>
    <n v="0"/>
    <x v="0"/>
    <s v="ABC"/>
    <n v="0"/>
    <n v="0"/>
    <n v="1"/>
    <s v="place1"/>
    <d v="2016-09-30T00:00:00"/>
    <d v="2016-10-04T00:00:00"/>
    <n v="0"/>
    <n v="0"/>
    <n v="0"/>
    <n v="0"/>
    <s v="job9"/>
  </r>
  <r>
    <n v="48"/>
    <x v="44"/>
    <x v="1"/>
    <x v="28"/>
    <s v="F"/>
    <s v="Alpha"/>
    <x v="1"/>
    <s v="B2"/>
    <s v="B2-1"/>
    <s v="Residence8"/>
    <s v="HF12"/>
    <n v="1"/>
    <n v="0"/>
    <s v="Pf"/>
    <s v="RDT"/>
    <n v="0"/>
    <n v="0"/>
    <n v="0"/>
    <n v="0"/>
    <n v="0"/>
    <x v="1"/>
    <s v="GHI"/>
    <n v="0"/>
    <n v="0"/>
    <n v="1"/>
    <s v="place8"/>
    <d v="2016-10-04T00:00:00"/>
    <d v="2016-10-06T00:00:00"/>
    <n v="1"/>
    <n v="1"/>
    <n v="0"/>
    <n v="0"/>
    <s v="job14"/>
  </r>
  <r>
    <n v="49"/>
    <x v="44"/>
    <x v="1"/>
    <x v="4"/>
    <s v="F"/>
    <s v="Beta"/>
    <x v="2"/>
    <s v="D1"/>
    <s v="D1-1"/>
    <s v="Residence9"/>
    <s v="HF32"/>
    <n v="1"/>
    <n v="1"/>
    <s v="Pf"/>
    <s v="RDT"/>
    <n v="1"/>
    <n v="1"/>
    <n v="0"/>
    <n v="0"/>
    <n v="0"/>
    <x v="2"/>
    <s v="DEF"/>
    <n v="1"/>
    <n v="0"/>
    <n v="0"/>
    <s v="place2"/>
    <s v="0"/>
    <s v="0"/>
    <n v="1"/>
    <n v="0"/>
    <n v="1"/>
    <n v="1"/>
    <s v="job13"/>
  </r>
  <r>
    <n v="50"/>
    <x v="45"/>
    <x v="1"/>
    <x v="8"/>
    <s v="M"/>
    <s v="Alpha"/>
    <x v="4"/>
    <s v="A1"/>
    <s v="A1-1"/>
    <s v="Residence10"/>
    <s v="HF5"/>
    <n v="1"/>
    <n v="1"/>
    <s v="Pf"/>
    <s v="RDT"/>
    <n v="1"/>
    <n v="1"/>
    <n v="0"/>
    <n v="0"/>
    <n v="0"/>
    <x v="4"/>
    <s v="DEF"/>
    <n v="0"/>
    <n v="1"/>
    <n v="0"/>
    <s v="place9"/>
    <s v="0"/>
    <s v="0"/>
    <n v="0"/>
    <n v="0"/>
    <n v="0"/>
    <n v="0"/>
    <s v="job3"/>
  </r>
  <r>
    <n v="51"/>
    <x v="45"/>
    <x v="1"/>
    <x v="9"/>
    <s v="M"/>
    <s v="Beta"/>
    <x v="2"/>
    <s v="D2"/>
    <s v="D2-2"/>
    <s v="Residence11"/>
    <s v="HF31"/>
    <n v="1"/>
    <n v="0"/>
    <s v="Pv"/>
    <s v="RDT"/>
    <n v="0"/>
    <n v="0"/>
    <n v="0"/>
    <n v="0"/>
    <n v="0"/>
    <x v="2"/>
    <s v="ABC"/>
    <n v="0"/>
    <n v="0"/>
    <n v="0"/>
    <s v="place3"/>
    <s v="0"/>
    <s v="0"/>
    <n v="1"/>
    <n v="1"/>
    <n v="1"/>
    <n v="0"/>
    <s v="job9"/>
  </r>
  <r>
    <n v="52"/>
    <x v="46"/>
    <x v="1"/>
    <x v="19"/>
    <s v="M"/>
    <s v="Beta"/>
    <x v="0"/>
    <s v="C1"/>
    <s v="C1-1"/>
    <s v="Residence12"/>
    <s v="HF23"/>
    <n v="1"/>
    <n v="0"/>
    <s v="Pv"/>
    <s v="Microscopy"/>
    <n v="0"/>
    <n v="0"/>
    <n v="0"/>
    <n v="0"/>
    <n v="0"/>
    <x v="0"/>
    <s v="GHI"/>
    <n v="0"/>
    <n v="0"/>
    <n v="0"/>
    <s v="place1"/>
    <s v="0"/>
    <s v="0"/>
    <n v="0"/>
    <n v="0"/>
    <n v="0"/>
    <n v="0"/>
    <s v="job13"/>
  </r>
  <r>
    <n v="53"/>
    <x v="47"/>
    <x v="1"/>
    <x v="23"/>
    <s v="F"/>
    <s v="Alpha"/>
    <x v="1"/>
    <s v="B3"/>
    <s v="B3-1"/>
    <s v="Residence13"/>
    <s v="HF13"/>
    <n v="1"/>
    <n v="0"/>
    <s v="Pf"/>
    <s v="Microscopy"/>
    <n v="0"/>
    <n v="0"/>
    <n v="0"/>
    <n v="0"/>
    <n v="0"/>
    <x v="1"/>
    <s v="DEF"/>
    <n v="0"/>
    <n v="0"/>
    <n v="0"/>
    <s v="place2"/>
    <s v="0"/>
    <s v="0"/>
    <n v="1"/>
    <n v="0"/>
    <n v="1"/>
    <n v="1"/>
    <s v="job10"/>
  </r>
  <r>
    <n v="54"/>
    <x v="47"/>
    <x v="1"/>
    <x v="12"/>
    <s v="F"/>
    <s v="Alpha"/>
    <x v="1"/>
    <s v="B1"/>
    <s v="B1-2"/>
    <s v="Residence14"/>
    <s v="HF13"/>
    <n v="1"/>
    <n v="0"/>
    <s v="Pf"/>
    <s v="RDT"/>
    <n v="0"/>
    <n v="0"/>
    <n v="0"/>
    <n v="1"/>
    <n v="1"/>
    <x v="1"/>
    <s v="DEF"/>
    <n v="0"/>
    <n v="0"/>
    <n v="0"/>
    <s v="place4"/>
    <s v="0"/>
    <s v="0"/>
    <n v="0"/>
    <n v="0"/>
    <n v="0"/>
    <n v="0"/>
    <s v="job3"/>
  </r>
  <r>
    <n v="55"/>
    <x v="48"/>
    <x v="1"/>
    <x v="5"/>
    <s v="M"/>
    <s v="Alpha"/>
    <x v="4"/>
    <s v="A2"/>
    <s v="A2-2"/>
    <s v="Residence15"/>
    <s v="HF7"/>
    <n v="1"/>
    <n v="1"/>
    <s v="Pv"/>
    <s v="Microscopy"/>
    <n v="1"/>
    <n v="0"/>
    <n v="0"/>
    <n v="0"/>
    <n v="0"/>
    <x v="4"/>
    <s v="ABC"/>
    <n v="1"/>
    <n v="0"/>
    <n v="0"/>
    <s v="place10"/>
    <s v="0"/>
    <s v="0"/>
    <n v="0"/>
    <n v="0"/>
    <n v="0"/>
    <n v="0"/>
    <s v="job6"/>
  </r>
  <r>
    <n v="56"/>
    <x v="49"/>
    <x v="1"/>
    <x v="13"/>
    <s v="M"/>
    <s v="Beta"/>
    <x v="2"/>
    <s v="D2"/>
    <s v="D2-4"/>
    <s v="Residence16"/>
    <s v="HF31"/>
    <n v="1"/>
    <n v="0"/>
    <s v="Pf"/>
    <s v="RDT"/>
    <n v="0"/>
    <n v="0"/>
    <n v="0"/>
    <n v="0"/>
    <n v="0"/>
    <x v="2"/>
    <s v="DEF"/>
    <n v="0"/>
    <n v="0"/>
    <n v="0"/>
    <s v="place10"/>
    <s v="0"/>
    <s v="0"/>
    <n v="1"/>
    <n v="0"/>
    <n v="0"/>
    <n v="0"/>
    <s v="job10"/>
  </r>
  <r>
    <n v="57"/>
    <x v="50"/>
    <x v="1"/>
    <x v="13"/>
    <s v="F"/>
    <s v="Alpha"/>
    <x v="1"/>
    <s v="B1"/>
    <s v="B1-2"/>
    <s v="Residence17"/>
    <s v="HF14"/>
    <n v="1"/>
    <n v="1"/>
    <s v="Pf"/>
    <s v="RDT"/>
    <n v="0"/>
    <n v="0"/>
    <n v="0"/>
    <n v="0"/>
    <n v="0"/>
    <x v="1"/>
    <s v="GHI"/>
    <n v="1"/>
    <n v="0"/>
    <n v="1"/>
    <s v="place4"/>
    <d v="2016-10-23T00:00:00"/>
    <d v="2016-10-24T00:00:00"/>
    <n v="1"/>
    <n v="1"/>
    <n v="0"/>
    <n v="1"/>
    <s v="job4"/>
  </r>
  <r>
    <n v="58"/>
    <x v="51"/>
    <x v="1"/>
    <x v="26"/>
    <s v="M"/>
    <s v="Beta"/>
    <x v="0"/>
    <s v="C2"/>
    <s v="C2-1"/>
    <s v="Residence18"/>
    <s v="HF23"/>
    <n v="1"/>
    <n v="0"/>
    <s v="Pf"/>
    <s v="RDT"/>
    <n v="0"/>
    <n v="0"/>
    <n v="0"/>
    <n v="0"/>
    <n v="0"/>
    <x v="0"/>
    <s v="ABC"/>
    <n v="0"/>
    <n v="0"/>
    <n v="0"/>
    <s v="place2"/>
    <s v="0"/>
    <s v="0"/>
    <n v="0"/>
    <n v="0"/>
    <n v="0"/>
    <n v="0"/>
    <s v="job7"/>
  </r>
  <r>
    <n v="59"/>
    <x v="51"/>
    <x v="1"/>
    <x v="16"/>
    <s v="M"/>
    <s v="Beta"/>
    <x v="0"/>
    <s v="C1"/>
    <s v="C1-2"/>
    <s v="Residence19"/>
    <s v="HF23"/>
    <n v="1"/>
    <n v="0"/>
    <s v="Pf"/>
    <s v="RDT"/>
    <n v="0"/>
    <n v="0"/>
    <n v="0"/>
    <n v="0"/>
    <n v="0"/>
    <x v="0"/>
    <s v="ABC"/>
    <n v="0"/>
    <n v="0"/>
    <n v="1"/>
    <s v="place5"/>
    <d v="2016-10-22T00:00:00"/>
    <d v="2016-10-27T00:00:00"/>
    <n v="1"/>
    <n v="1"/>
    <n v="0"/>
    <n v="1"/>
    <s v="job5"/>
  </r>
  <r>
    <n v="60"/>
    <x v="52"/>
    <x v="1"/>
    <x v="17"/>
    <s v="M"/>
    <s v="Alpha"/>
    <x v="4"/>
    <s v="A1"/>
    <s v="A1-1"/>
    <s v="Residence20"/>
    <s v="HF7"/>
    <n v="1"/>
    <n v="0"/>
    <s v="Pf"/>
    <s v="Microscopy"/>
    <n v="0"/>
    <n v="0"/>
    <n v="0"/>
    <n v="0"/>
    <n v="0"/>
    <x v="4"/>
    <s v="ABC"/>
    <n v="0"/>
    <n v="0"/>
    <n v="0"/>
    <s v="place5"/>
    <s v="0"/>
    <s v="0"/>
    <n v="1"/>
    <n v="0"/>
    <n v="0"/>
    <n v="0"/>
    <s v="job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Province">
  <location ref="A3:E7" firstHeaderRow="0" firstDataRow="1" firstDataCol="1"/>
  <pivotFields count="34">
    <pivotField showAll="0">
      <items count="22">
        <item x="4"/>
        <item x="8"/>
        <item x="9"/>
        <item x="3"/>
        <item x="19"/>
        <item x="15"/>
        <item x="13"/>
        <item x="14"/>
        <item x="11"/>
        <item x="20"/>
        <item x="1"/>
        <item x="10"/>
        <item x="2"/>
        <item x="17"/>
        <item x="16"/>
        <item x="18"/>
        <item x="12"/>
        <item x="5"/>
        <item x="6"/>
        <item x="7"/>
        <item x="0"/>
        <item t="default"/>
      </items>
    </pivotField>
    <pivotField showAll="0">
      <items count="27">
        <item x="0"/>
        <item x="4"/>
        <item x="23"/>
        <item x="8"/>
        <item x="9"/>
        <item x="22"/>
        <item x="16"/>
        <item x="1"/>
        <item x="10"/>
        <item x="2"/>
        <item x="11"/>
        <item x="3"/>
        <item x="12"/>
        <item x="19"/>
        <item x="13"/>
        <item x="20"/>
        <item x="14"/>
        <item x="21"/>
        <item x="15"/>
        <item x="5"/>
        <item x="17"/>
        <item x="6"/>
        <item x="7"/>
        <item x="18"/>
        <item x="24"/>
        <item x="25"/>
        <item t="default"/>
      </items>
    </pivotField>
    <pivotField axis="axisRow" numFmtId="1" showAll="0">
      <items count="3">
        <item x="0"/>
        <item x="1"/>
        <item t="default"/>
      </items>
    </pivotField>
    <pivotField numFmtId="1" showAll="0">
      <items count="30">
        <item x="2"/>
        <item x="1"/>
        <item x="9"/>
        <item x="16"/>
        <item x="14"/>
        <item x="10"/>
        <item x="24"/>
        <item x="22"/>
        <item x="7"/>
        <item x="18"/>
        <item x="20"/>
        <item x="23"/>
        <item x="15"/>
        <item x="26"/>
        <item x="8"/>
        <item x="12"/>
        <item x="4"/>
        <item x="17"/>
        <item x="3"/>
        <item x="27"/>
        <item x="21"/>
        <item x="28"/>
        <item x="6"/>
        <item x="19"/>
        <item x="11"/>
        <item x="13"/>
        <item x="0"/>
        <item x="5"/>
        <item x="25"/>
        <item t="default"/>
      </items>
    </pivotField>
    <pivotField showAll="0">
      <items count="3">
        <item x="1"/>
        <item x="0"/>
        <item t="default"/>
      </items>
    </pivotField>
    <pivotField showAll="0">
      <items count="41">
        <item x="23"/>
        <item x="7"/>
        <item x="8"/>
        <item x="15"/>
        <item x="2"/>
        <item x="12"/>
        <item x="22"/>
        <item x="25"/>
        <item x="13"/>
        <item x="31"/>
        <item x="35"/>
        <item x="34"/>
        <item x="19"/>
        <item x="32"/>
        <item x="5"/>
        <item x="6"/>
        <item x="14"/>
        <item x="20"/>
        <item x="37"/>
        <item x="4"/>
        <item x="10"/>
        <item x="28"/>
        <item x="1"/>
        <item x="29"/>
        <item x="17"/>
        <item x="3"/>
        <item x="24"/>
        <item x="33"/>
        <item x="11"/>
        <item x="9"/>
        <item x="0"/>
        <item x="27"/>
        <item x="21"/>
        <item x="30"/>
        <item x="38"/>
        <item x="36"/>
        <item x="16"/>
        <item x="39"/>
        <item x="26"/>
        <item x="18"/>
        <item t="default"/>
      </items>
    </pivotField>
    <pivotField dataField="1" showAll="0"/>
    <pivotField showAll="0"/>
    <pivotField showAll="0" defaultSubtotal="0">
      <items count="2">
        <item x="0"/>
        <item x="1"/>
      </items>
    </pivotField>
    <pivotField showAll="0"/>
    <pivotField dataField="1" showAll="0"/>
    <pivotField dataField="1" showAll="0"/>
    <pivotField showAll="0"/>
    <pivotField dataField="1" showAll="0"/>
    <pivotField axis="axisRow" showAll="0">
      <items count="4">
        <item sd="0" x="2"/>
        <item sd="0" x="1"/>
        <item sd="0" x="0"/>
        <item t="default"/>
      </items>
    </pivotField>
    <pivotField showAll="0">
      <items count="7">
        <item x="4"/>
        <item x="2"/>
        <item x="3"/>
        <item x="1"/>
        <item x="0"/>
        <item x="5"/>
        <item t="default"/>
      </items>
    </pivotField>
    <pivotField showAll="0"/>
    <pivotField showAll="0">
      <items count="21">
        <item x="9"/>
        <item x="7"/>
        <item x="17"/>
        <item x="11"/>
        <item x="12"/>
        <item x="2"/>
        <item x="16"/>
        <item x="4"/>
        <item x="5"/>
        <item x="6"/>
        <item x="8"/>
        <item x="15"/>
        <item x="1"/>
        <item x="10"/>
        <item x="3"/>
        <item x="14"/>
        <item x="0"/>
        <item x="13"/>
        <item x="19"/>
        <item x="18"/>
        <item t="default"/>
      </items>
    </pivotField>
    <pivotField showAll="0"/>
    <pivotField showAll="0"/>
    <pivotField showAll="0"/>
    <pivotField showAll="0"/>
    <pivotField showAll="0"/>
    <pivotField showAll="0"/>
    <pivotField showAll="0"/>
    <pivotField showAll="0"/>
    <pivotField showAll="0"/>
    <pivotField numFmtId="1" showAll="0"/>
    <pivotField numFmtId="1" showAll="0"/>
    <pivotField numFmtId="1" showAll="0"/>
    <pivotField numFmtId="1" showAll="0"/>
    <pivotField showAll="0">
      <items count="15">
        <item x="4"/>
        <item x="2"/>
        <item x="6"/>
        <item x="13"/>
        <item x="7"/>
        <item x="11"/>
        <item x="0"/>
        <item x="8"/>
        <item x="9"/>
        <item x="3"/>
        <item x="12"/>
        <item x="5"/>
        <item x="10"/>
        <item x="1"/>
        <item t="default"/>
      </items>
    </pivotField>
    <pivotField showAll="0" defaultSubtotal="0">
      <items count="11">
        <item x="0"/>
        <item x="1"/>
        <item x="10"/>
        <item x="8"/>
        <item x="9"/>
        <item x="5"/>
        <item x="2"/>
        <item x="3"/>
        <item x="4"/>
        <item x="6"/>
        <item x="7"/>
      </items>
    </pivotField>
    <pivotField showAll="0" defaultSubtotal="0">
      <items count="10">
        <item x="0"/>
        <item x="1"/>
        <item x="9"/>
        <item x="8"/>
        <item x="5"/>
        <item x="2"/>
        <item x="3"/>
        <item x="4"/>
        <item x="6"/>
        <item x="7"/>
      </items>
    </pivotField>
  </pivotFields>
  <rowFields count="2">
    <field x="14"/>
    <field x="2"/>
  </rowFields>
  <rowItems count="4">
    <i>
      <x/>
    </i>
    <i>
      <x v="1"/>
    </i>
    <i>
      <x v="2"/>
    </i>
    <i t="grand">
      <x/>
    </i>
  </rowItems>
  <colFields count="1">
    <field x="-2"/>
  </colFields>
  <colItems count="4">
    <i>
      <x/>
    </i>
    <i i="1">
      <x v="1"/>
    </i>
    <i i="2">
      <x v="2"/>
    </i>
    <i i="3">
      <x v="3"/>
    </i>
  </colItems>
  <dataFields count="4">
    <dataField name="Cases" fld="6" baseField="0" baseItem="0"/>
    <dataField name="Cases treated" fld="10" baseField="0" baseItem="0"/>
    <dataField name="Treated per national guidelines" fld="11" baseField="0" baseItem="0"/>
    <dataField name="Dead" fld="13" baseField="0" baseItem="0"/>
  </dataFields>
  <formats count="17">
    <format dxfId="22">
      <pivotArea dataOnly="0" labelOnly="1" outline="0" fieldPosition="0">
        <references count="1">
          <reference field="4294967294" count="1">
            <x v="2"/>
          </reference>
        </references>
      </pivotArea>
    </format>
    <format dxfId="21">
      <pivotArea field="14" type="button" dataOnly="0" labelOnly="1" outline="0" axis="axisRow" fieldPosition="0"/>
    </format>
    <format dxfId="20">
      <pivotArea dataOnly="0" labelOnly="1" outline="0" fieldPosition="0">
        <references count="1">
          <reference field="4294967294" count="4">
            <x v="0"/>
            <x v="1"/>
            <x v="2"/>
            <x v="3"/>
          </reference>
        </references>
      </pivotArea>
    </format>
    <format dxfId="19">
      <pivotArea field="14" type="button" dataOnly="0" labelOnly="1" outline="0" axis="axisRow" fieldPosition="0"/>
    </format>
    <format dxfId="18">
      <pivotArea dataOnly="0" labelOnly="1" outline="0" fieldPosition="0">
        <references count="1">
          <reference field="4294967294" count="4">
            <x v="0"/>
            <x v="1"/>
            <x v="2"/>
            <x v="3"/>
          </reference>
        </references>
      </pivotArea>
    </format>
    <format dxfId="17">
      <pivotArea outline="0" collapsedLevelsAreSubtotals="1" fieldPosition="0"/>
    </format>
    <format dxfId="16">
      <pivotArea field="14" type="button" dataOnly="0" labelOnly="1" outline="0" axis="axisRow" fieldPosition="0"/>
    </format>
    <format dxfId="15">
      <pivotArea dataOnly="0" labelOnly="1" outline="0" fieldPosition="0">
        <references count="1">
          <reference field="4294967294" count="4">
            <x v="0"/>
            <x v="1"/>
            <x v="2"/>
            <x v="3"/>
          </reference>
        </references>
      </pivotArea>
    </format>
    <format dxfId="14">
      <pivotArea field="14" type="button" dataOnly="0" labelOnly="1" outline="0" axis="axisRow" fieldPosition="0"/>
    </format>
    <format dxfId="13">
      <pivotArea dataOnly="0" labelOnly="1" outline="0" fieldPosition="0">
        <references count="1">
          <reference field="4294967294" count="4">
            <x v="0"/>
            <x v="1"/>
            <x v="2"/>
            <x v="3"/>
          </reference>
        </references>
      </pivotArea>
    </format>
    <format dxfId="12">
      <pivotArea collapsedLevelsAreSubtotals="1" fieldPosition="0">
        <references count="1">
          <reference field="14" count="1">
            <x v="0"/>
          </reference>
        </references>
      </pivotArea>
    </format>
    <format dxfId="11">
      <pivotArea collapsedLevelsAreSubtotals="1" fieldPosition="0">
        <references count="1">
          <reference field="14" count="1">
            <x v="1"/>
          </reference>
        </references>
      </pivotArea>
    </format>
    <format dxfId="10">
      <pivotArea collapsedLevelsAreSubtotals="1" fieldPosition="0">
        <references count="1">
          <reference field="14" count="1">
            <x v="2"/>
          </reference>
        </references>
      </pivotArea>
    </format>
    <format dxfId="9">
      <pivotArea dataOnly="0" labelOnly="1" outline="0" fieldPosition="0">
        <references count="1">
          <reference field="4294967294" count="1">
            <x v="1"/>
          </reference>
        </references>
      </pivotArea>
    </format>
    <format dxfId="8">
      <pivotArea type="all" dataOnly="0" outline="0" fieldPosition="0"/>
    </format>
    <format dxfId="7">
      <pivotArea field="14" type="button" dataOnly="0" labelOnly="1" outline="0" axis="axisRow" fieldPosition="0"/>
    </format>
    <format dxfId="6">
      <pivotArea dataOnly="0" labelOnly="1" outline="0" fieldPosition="0">
        <references count="1">
          <reference field="4294967294" count="4">
            <x v="0"/>
            <x v="1"/>
            <x v="2"/>
            <x v="3"/>
          </reference>
        </references>
      </pivotArea>
    </format>
  </formats>
  <pivotTableStyleInfo name="PivotStyleDark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District population">
  <location ref="V3:AA16" firstHeaderRow="0" firstDataRow="1" firstDataCol="1"/>
  <pivotFields count="35">
    <pivotField showAll="0"/>
    <pivotField numFmtId="14" showAl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numFmtId="1" showAll="0"/>
    <pivotField numFmtId="1" showAll="0"/>
    <pivotField showAll="0"/>
    <pivotField showAll="0"/>
    <pivotField axis="axisRow" showAll="0">
      <items count="7">
        <item x="4"/>
        <item x="1"/>
        <item x="0"/>
        <item x="2"/>
        <item x="3"/>
        <item x="5"/>
        <item t="default"/>
      </items>
    </pivotField>
    <pivotField showAll="0"/>
    <pivotField showAll="0"/>
    <pivotField showAll="0"/>
    <pivotField showAll="0"/>
    <pivotField dataField="1" showAll="0" defaultSubtotal="0"/>
    <pivotField dataField="1" showAll="0"/>
    <pivotField showAll="0"/>
    <pivotField showAll="0"/>
    <pivotField showAll="0"/>
    <pivotField dataField="1" numFmtId="1" showAll="0"/>
    <pivotField dataField="1" showAll="0"/>
    <pivotField showAll="0"/>
    <pivotField dataField="1" showAll="0"/>
    <pivotField axis="axisRow" showAll="0">
      <items count="7">
        <item x="4"/>
        <item x="1"/>
        <item x="0"/>
        <item x="2"/>
        <item x="3"/>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1">
        <item x="0"/>
      </items>
    </pivotField>
    <pivotField dataField="1" dragToRow="0" dragToCol="0" dragToPage="0" showAll="0" defaultSubtotal="0"/>
  </pivotFields>
  <rowFields count="2">
    <field x="6"/>
    <field x="20"/>
  </rowFields>
  <rowItems count="13">
    <i>
      <x/>
    </i>
    <i r="1">
      <x/>
    </i>
    <i>
      <x v="1"/>
    </i>
    <i r="1">
      <x v="1"/>
    </i>
    <i>
      <x v="2"/>
    </i>
    <i r="1">
      <x v="2"/>
    </i>
    <i>
      <x v="3"/>
    </i>
    <i r="1">
      <x v="3"/>
    </i>
    <i>
      <x v="4"/>
    </i>
    <i r="1">
      <x v="4"/>
    </i>
    <i>
      <x v="5"/>
    </i>
    <i r="1">
      <x v="5"/>
    </i>
    <i t="grand">
      <x/>
    </i>
  </rowItems>
  <colFields count="1">
    <field x="-2"/>
  </colFields>
  <colItems count="6">
    <i>
      <x/>
    </i>
    <i i="1">
      <x v="1"/>
    </i>
    <i i="2">
      <x v="2"/>
    </i>
    <i i="3">
      <x v="3"/>
    </i>
    <i i="4">
      <x v="4"/>
    </i>
    <i i="5">
      <x v="5"/>
    </i>
  </colItems>
  <dataFields count="6">
    <dataField name="Tested for malaria" fld="11" baseField="0" baseItem="0"/>
    <dataField name="Cases" fld="12" baseField="0" baseItem="0"/>
    <dataField name="Cases treated" fld="16" baseField="0" baseItem="0"/>
    <dataField name="Treated per national guidelines" fld="17" baseField="0" baseItem="0"/>
    <dataField name="Dead" fld="19" baseField="0" baseItem="0"/>
    <dataField name="Sum of Field1" fld="34" baseField="0" baseItem="0"/>
  </dataFields>
  <formats count="19">
    <format dxfId="41">
      <pivotArea field="6" type="button" dataOnly="0" labelOnly="1" outline="0" axis="axisRow" fieldPosition="0"/>
    </format>
    <format dxfId="40">
      <pivotArea dataOnly="0" labelOnly="1" outline="0" fieldPosition="0">
        <references count="1">
          <reference field="4294967294" count="5">
            <x v="0"/>
            <x v="1"/>
            <x v="2"/>
            <x v="3"/>
            <x v="4"/>
          </reference>
        </references>
      </pivotArea>
    </format>
    <format dxfId="39">
      <pivotArea field="6" type="button" dataOnly="0" labelOnly="1" outline="0" axis="axisRow" fieldPosition="0"/>
    </format>
    <format dxfId="38">
      <pivotArea dataOnly="0" labelOnly="1" outline="0" fieldPosition="0">
        <references count="1">
          <reference field="4294967294" count="5">
            <x v="0"/>
            <x v="1"/>
            <x v="2"/>
            <x v="3"/>
            <x v="4"/>
          </reference>
        </references>
      </pivotArea>
    </format>
    <format dxfId="37">
      <pivotArea field="6" type="button" dataOnly="0" labelOnly="1" outline="0" axis="axisRow" fieldPosition="0"/>
    </format>
    <format dxfId="36">
      <pivotArea dataOnly="0" labelOnly="1" outline="0" fieldPosition="0">
        <references count="1">
          <reference field="4294967294" count="5">
            <x v="0"/>
            <x v="1"/>
            <x v="2"/>
            <x v="3"/>
            <x v="4"/>
          </reference>
        </references>
      </pivotArea>
    </format>
    <format dxfId="35">
      <pivotArea type="all" dataOnly="0" outline="0" fieldPosition="0"/>
    </format>
    <format dxfId="34">
      <pivotArea dataOnly="0" labelOnly="1" outline="0" fieldPosition="0">
        <references count="1">
          <reference field="4294967294" count="1">
            <x v="4"/>
          </reference>
        </references>
      </pivotArea>
    </format>
    <format dxfId="33">
      <pivotArea field="6" type="button" dataOnly="0" labelOnly="1" outline="0" axis="axisRow" fieldPosition="0"/>
    </format>
    <format dxfId="32">
      <pivotArea dataOnly="0" labelOnly="1" outline="0" fieldPosition="0">
        <references count="1">
          <reference field="4294967294" count="5">
            <x v="0"/>
            <x v="1"/>
            <x v="2"/>
            <x v="3"/>
            <x v="4"/>
          </reference>
        </references>
      </pivotArea>
    </format>
    <format dxfId="31">
      <pivotArea type="all" dataOnly="0" outline="0" fieldPosition="0"/>
    </format>
    <format dxfId="30">
      <pivotArea collapsedLevelsAreSubtotals="1" fieldPosition="0">
        <references count="2">
          <reference field="6" count="1" selected="0">
            <x v="0"/>
          </reference>
          <reference field="20" count="1">
            <x v="0"/>
          </reference>
        </references>
      </pivotArea>
    </format>
    <format dxfId="29">
      <pivotArea collapsedLevelsAreSubtotals="1" fieldPosition="0">
        <references count="2">
          <reference field="6" count="1" selected="0">
            <x v="1"/>
          </reference>
          <reference field="20" count="1">
            <x v="1"/>
          </reference>
        </references>
      </pivotArea>
    </format>
    <format dxfId="28">
      <pivotArea collapsedLevelsAreSubtotals="1" fieldPosition="0">
        <references count="2">
          <reference field="6" count="1" selected="0">
            <x v="2"/>
          </reference>
          <reference field="20" count="1">
            <x v="2"/>
          </reference>
        </references>
      </pivotArea>
    </format>
    <format dxfId="27">
      <pivotArea collapsedLevelsAreSubtotals="1" fieldPosition="0">
        <references count="2">
          <reference field="6" count="1" selected="0">
            <x v="3"/>
          </reference>
          <reference field="20" count="1">
            <x v="3"/>
          </reference>
        </references>
      </pivotArea>
    </format>
    <format dxfId="26">
      <pivotArea collapsedLevelsAreSubtotals="1" fieldPosition="0">
        <references count="2">
          <reference field="6" count="1" selected="0">
            <x v="4"/>
          </reference>
          <reference field="20" count="1">
            <x v="4"/>
          </reference>
        </references>
      </pivotArea>
    </format>
    <format dxfId="25">
      <pivotArea collapsedLevelsAreSubtotals="1" fieldPosition="0">
        <references count="2">
          <reference field="6" count="1" selected="0">
            <x v="5"/>
          </reference>
          <reference field="20" count="1">
            <x v="5"/>
          </reference>
        </references>
      </pivotArea>
    </format>
    <format dxfId="24">
      <pivotArea field="6" type="button" dataOnly="0" labelOnly="1" outline="0" axis="axisRow" fieldPosition="0"/>
    </format>
    <format dxfId="23">
      <pivotArea dataOnly="0" labelOnly="1" outline="0" fieldPosition="0">
        <references count="1">
          <reference field="4294967294" count="5">
            <x v="0"/>
            <x v="1"/>
            <x v="2"/>
            <x v="3"/>
            <x v="4"/>
          </reference>
        </references>
      </pivotArea>
    </format>
  </formats>
  <pivotTableStyleInfo name="PivotStyleDark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Year">
  <location ref="M3:T6" firstHeaderRow="0" firstDataRow="1" firstDataCol="1"/>
  <pivotFields count="35">
    <pivotField showAll="0"/>
    <pivotField numFmtId="14" showAl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axis="axisRow" showAll="0">
      <items count="4">
        <item x="0"/>
        <item m="1" x="2"/>
        <item x="1"/>
        <item t="default"/>
      </items>
    </pivotField>
    <pivotField numFmtId="1" showAll="0"/>
    <pivotField showAll="0"/>
    <pivotField showAll="0"/>
    <pivotField showAll="0"/>
    <pivotField showAll="0"/>
    <pivotField showAll="0"/>
    <pivotField showAll="0"/>
    <pivotField showAll="0"/>
    <pivotField showAll="0" defaultSubtotal="0"/>
    <pivotField showAll="0"/>
    <pivotField showAll="0"/>
    <pivotField showAll="0"/>
    <pivotField dataField="1" showAll="0"/>
    <pivotField numFmtId="1" showAll="0"/>
    <pivotField showAll="0"/>
    <pivotField showAll="0"/>
    <pivotField showAll="0"/>
    <pivotField showAll="0"/>
    <pivotField showAll="0"/>
    <pivotField dataField="1" showAll="0"/>
    <pivotField dataField="1" showAll="0"/>
    <pivotField showAll="0"/>
    <pivotField showAll="0"/>
    <pivotField showAll="0"/>
    <pivotField showAll="0"/>
    <pivotField dataField="1" showAll="0"/>
    <pivotField dataField="1" showAll="0"/>
    <pivotField dataField="1" showAll="0"/>
    <pivotField dataField="1" showAll="0"/>
    <pivotField showAll="0"/>
    <pivotField showAll="0" defaultSubtotal="0">
      <items count="1">
        <item x="0"/>
      </items>
    </pivotField>
    <pivotField dragToRow="0" dragToCol="0" dragToPage="0" showAll="0" defaultSubtotal="0"/>
  </pivotFields>
  <rowFields count="1">
    <field x="2"/>
  </rowFields>
  <rowItems count="3">
    <i>
      <x/>
    </i>
    <i>
      <x v="2"/>
    </i>
    <i t="grand">
      <x/>
    </i>
  </rowItems>
  <colFields count="1">
    <field x="-2"/>
  </colFields>
  <colItems count="7">
    <i>
      <x/>
    </i>
    <i i="1">
      <x v="1"/>
    </i>
    <i i="2">
      <x v="2"/>
    </i>
    <i i="3">
      <x v="3"/>
    </i>
    <i i="4">
      <x v="4"/>
    </i>
    <i i="5">
      <x v="5"/>
    </i>
    <i i="6">
      <x v="6"/>
    </i>
  </colItems>
  <dataFields count="7">
    <dataField name="Cases" fld="28" baseField="0" baseItem="0"/>
    <dataField name="Fever history" fld="15" baseField="0" baseItem="0"/>
    <dataField name="Local cases" fld="22" baseField="0" baseItem="0"/>
    <dataField name="Imported cases" fld="23" baseField="0" baseItem="0"/>
    <dataField name="Use IRS" fld="29" baseField="0" baseItem="0"/>
    <dataField name="Use nets at home" fld="30" baseField="0" baseItem="0"/>
    <dataField name="Use nets when traveling" fld="31" baseField="0" baseItem="0"/>
  </dataFields>
  <formats count="14">
    <format dxfId="55">
      <pivotArea field="2" type="button" dataOnly="0" labelOnly="1" outline="0" axis="axisRow" fieldPosition="0"/>
    </format>
    <format dxfId="54">
      <pivotArea dataOnly="0" labelOnly="1" outline="0" fieldPosition="0">
        <references count="1">
          <reference field="4294967294" count="7">
            <x v="0"/>
            <x v="1"/>
            <x v="2"/>
            <x v="3"/>
            <x v="4"/>
            <x v="5"/>
            <x v="6"/>
          </reference>
        </references>
      </pivotArea>
    </format>
    <format dxfId="53">
      <pivotArea field="2" type="button" dataOnly="0" labelOnly="1" outline="0" axis="axisRow" fieldPosition="0"/>
    </format>
    <format dxfId="52">
      <pivotArea dataOnly="0" labelOnly="1" outline="0" fieldPosition="0">
        <references count="1">
          <reference field="4294967294" count="7">
            <x v="0"/>
            <x v="1"/>
            <x v="2"/>
            <x v="3"/>
            <x v="4"/>
            <x v="5"/>
            <x v="6"/>
          </reference>
        </references>
      </pivotArea>
    </format>
    <format dxfId="51">
      <pivotArea field="2" type="button" dataOnly="0" labelOnly="1" outline="0" axis="axisRow" fieldPosition="0"/>
    </format>
    <format dxfId="50">
      <pivotArea dataOnly="0" labelOnly="1" outline="0" fieldPosition="0">
        <references count="1">
          <reference field="4294967294" count="7">
            <x v="0"/>
            <x v="1"/>
            <x v="2"/>
            <x v="3"/>
            <x v="4"/>
            <x v="5"/>
            <x v="6"/>
          </reference>
        </references>
      </pivotArea>
    </format>
    <format dxfId="49">
      <pivotArea field="2" type="button" dataOnly="0" labelOnly="1" outline="0" axis="axisRow" fieldPosition="0"/>
    </format>
    <format dxfId="48">
      <pivotArea dataOnly="0" labelOnly="1" outline="0" fieldPosition="0">
        <references count="1">
          <reference field="4294967294" count="7">
            <x v="0"/>
            <x v="1"/>
            <x v="2"/>
            <x v="3"/>
            <x v="4"/>
            <x v="5"/>
            <x v="6"/>
          </reference>
        </references>
      </pivotArea>
    </format>
    <format dxfId="47">
      <pivotArea field="2" type="button" dataOnly="0" labelOnly="1" outline="0" axis="axisRow" fieldPosition="0"/>
    </format>
    <format dxfId="46">
      <pivotArea dataOnly="0" labelOnly="1" outline="0" fieldPosition="0">
        <references count="1">
          <reference field="4294967294" count="7">
            <x v="0"/>
            <x v="1"/>
            <x v="2"/>
            <x v="3"/>
            <x v="4"/>
            <x v="5"/>
            <x v="6"/>
          </reference>
        </references>
      </pivotArea>
    </format>
    <format dxfId="45">
      <pivotArea outline="0" collapsedLevelsAreSubtotals="1" fieldPosition="0"/>
    </format>
    <format dxfId="44">
      <pivotArea type="all" dataOnly="0" outline="0" fieldPosition="0"/>
    </format>
    <format dxfId="43">
      <pivotArea field="2" type="button" dataOnly="0" labelOnly="1" outline="0" axis="axisRow" fieldPosition="0"/>
    </format>
    <format dxfId="42">
      <pivotArea dataOnly="0" labelOnly="1" outline="0" fieldPosition="0">
        <references count="1">
          <reference field="4294967294" count="7">
            <x v="0"/>
            <x v="1"/>
            <x v="2"/>
            <x v="3"/>
            <x v="4"/>
            <x v="5"/>
            <x v="6"/>
          </reference>
        </references>
      </pivotArea>
    </format>
  </formats>
  <pivotTableStyleInfo name="PivotStyleDark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Age">
  <location ref="G3:K12" firstHeaderRow="0" firstDataRow="1" firstDataCol="1"/>
  <pivotFields count="35">
    <pivotField showAll="0"/>
    <pivotField numFmtId="14" showAl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showAll="0"/>
    <pivotField axis="axisRow" numFmtId="1" showAll="0">
      <items count="13">
        <item x="0"/>
        <item x="1"/>
        <item x="2"/>
        <item x="3"/>
        <item x="4"/>
        <item x="5"/>
        <item x="6"/>
        <item x="7"/>
        <item x="8"/>
        <item x="9"/>
        <item x="10"/>
        <item x="11"/>
        <item t="default"/>
      </items>
    </pivotField>
    <pivotField showAll="0"/>
    <pivotField showAll="0"/>
    <pivotField showAll="0">
      <items count="7">
        <item x="4"/>
        <item x="1"/>
        <item x="0"/>
        <item x="2"/>
        <item x="3"/>
        <item x="5"/>
        <item t="default"/>
      </items>
    </pivotField>
    <pivotField showAll="0"/>
    <pivotField showAll="0"/>
    <pivotField showAll="0"/>
    <pivotField showAll="0"/>
    <pivotField showAll="0" defaultSubtotal="0"/>
    <pivotField dataField="1" showAll="0"/>
    <pivotField showAll="0"/>
    <pivotField showAll="0"/>
    <pivotField showAll="0"/>
    <pivotField dataField="1" numFmtId="1"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items count="1">
        <item x="0"/>
      </items>
    </pivotField>
    <pivotField dragToRow="0" dragToCol="0" dragToPage="0" showAll="0" defaultSubtotal="0"/>
  </pivotFields>
  <rowFields count="1">
    <field x="3"/>
  </rowFields>
  <rowItems count="9">
    <i>
      <x v="1"/>
    </i>
    <i>
      <x v="2"/>
    </i>
    <i>
      <x v="3"/>
    </i>
    <i>
      <x v="4"/>
    </i>
    <i>
      <x v="5"/>
    </i>
    <i>
      <x v="6"/>
    </i>
    <i>
      <x v="8"/>
    </i>
    <i>
      <x v="10"/>
    </i>
    <i t="grand">
      <x/>
    </i>
  </rowItems>
  <colFields count="1">
    <field x="-2"/>
  </colFields>
  <colItems count="4">
    <i>
      <x/>
    </i>
    <i i="1">
      <x v="1"/>
    </i>
    <i i="2">
      <x v="2"/>
    </i>
    <i i="3">
      <x v="3"/>
    </i>
  </colItems>
  <dataFields count="4">
    <dataField name="Cases" fld="12" baseField="0" baseItem="0"/>
    <dataField name="Local cases" fld="22" baseField="0" baseItem="0"/>
    <dataField name="Imported cases" fld="23" baseField="0" baseItem="0"/>
    <dataField name="Cases treated" fld="16" baseField="0" baseItem="0"/>
  </dataFields>
  <formats count="17">
    <format dxfId="72">
      <pivotArea field="3" type="button" dataOnly="0" labelOnly="1" outline="0" axis="axisRow" fieldPosition="0"/>
    </format>
    <format dxfId="71">
      <pivotArea dataOnly="0" labelOnly="1" outline="0" fieldPosition="0">
        <references count="1">
          <reference field="4294967294" count="4">
            <x v="0"/>
            <x v="1"/>
            <x v="2"/>
            <x v="3"/>
          </reference>
        </references>
      </pivotArea>
    </format>
    <format dxfId="70">
      <pivotArea field="3" type="button" dataOnly="0" labelOnly="1" outline="0" axis="axisRow" fieldPosition="0"/>
    </format>
    <format dxfId="69">
      <pivotArea dataOnly="0" labelOnly="1" fieldPosition="0">
        <references count="1">
          <reference field="3" count="1">
            <x v="2"/>
          </reference>
        </references>
      </pivotArea>
    </format>
    <format dxfId="68">
      <pivotArea collapsedLevelsAreSubtotals="1" fieldPosition="0">
        <references count="1">
          <reference field="3" count="8">
            <x v="1"/>
            <x v="2"/>
            <x v="3"/>
            <x v="4"/>
            <x v="5"/>
            <x v="6"/>
            <x v="8"/>
            <x v="10"/>
          </reference>
        </references>
      </pivotArea>
    </format>
    <format dxfId="67">
      <pivotArea field="3" type="button" dataOnly="0" labelOnly="1" outline="0" axis="axisRow" fieldPosition="0"/>
    </format>
    <format dxfId="66">
      <pivotArea dataOnly="0" labelOnly="1" fieldPosition="0">
        <references count="1">
          <reference field="3" count="8">
            <x v="1"/>
            <x v="2"/>
            <x v="3"/>
            <x v="4"/>
            <x v="5"/>
            <x v="6"/>
            <x v="8"/>
            <x v="10"/>
          </reference>
        </references>
      </pivotArea>
    </format>
    <format dxfId="65">
      <pivotArea dataOnly="0" labelOnly="1" grandRow="1" outline="0" fieldPosition="0"/>
    </format>
    <format dxfId="64">
      <pivotArea field="3" type="button" dataOnly="0" labelOnly="1" outline="0" axis="axisRow" fieldPosition="0"/>
    </format>
    <format dxfId="63">
      <pivotArea dataOnly="0" labelOnly="1" outline="0" fieldPosition="0">
        <references count="1">
          <reference field="4294967294" count="4">
            <x v="0"/>
            <x v="1"/>
            <x v="2"/>
            <x v="3"/>
          </reference>
        </references>
      </pivotArea>
    </format>
    <format dxfId="62">
      <pivotArea field="3" type="button" dataOnly="0" labelOnly="1" outline="0" axis="axisRow" fieldPosition="0"/>
    </format>
    <format dxfId="61">
      <pivotArea dataOnly="0" labelOnly="1" outline="0" fieldPosition="0">
        <references count="1">
          <reference field="4294967294" count="4">
            <x v="0"/>
            <x v="1"/>
            <x v="2"/>
            <x v="3"/>
          </reference>
        </references>
      </pivotArea>
    </format>
    <format dxfId="60">
      <pivotArea field="3" type="button" dataOnly="0" labelOnly="1" outline="0" axis="axisRow" fieldPosition="0"/>
    </format>
    <format dxfId="59">
      <pivotArea dataOnly="0" labelOnly="1" outline="0" fieldPosition="0">
        <references count="1">
          <reference field="4294967294" count="4">
            <x v="0"/>
            <x v="1"/>
            <x v="2"/>
            <x v="3"/>
          </reference>
        </references>
      </pivotArea>
    </format>
    <format dxfId="58">
      <pivotArea type="all" dataOnly="0" outline="0" fieldPosition="0"/>
    </format>
    <format dxfId="57">
      <pivotArea field="3" type="button" dataOnly="0" labelOnly="1" outline="0" axis="axisRow" fieldPosition="0"/>
    </format>
    <format dxfId="56">
      <pivotArea dataOnly="0" labelOnly="1" outline="0" fieldPosition="0">
        <references count="1">
          <reference field="4294967294" count="4">
            <x v="0"/>
            <x v="1"/>
            <x v="2"/>
            <x v="3"/>
          </reference>
        </references>
      </pivotArea>
    </format>
  </formats>
  <pivotTableStyleInfo name="PivotStyleDark2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5" name="Table16756" displayName="Table16756" ref="A2:AL62" totalsRowShown="0" headerRowDxfId="113" dataDxfId="111" headerRowBorderDxfId="112">
  <autoFilter ref="A2:AL62"/>
  <tableColumns count="38">
    <tableColumn id="1" name="ID" dataDxfId="110"/>
    <tableColumn id="2" name="Date" dataDxfId="109"/>
    <tableColumn id="14" name="Year" dataDxfId="108"/>
    <tableColumn id="3" name="Age" dataDxfId="107"/>
    <tableColumn id="22" name="Sex" dataDxfId="106"/>
    <tableColumn id="4" name="Province" dataDxfId="105"/>
    <tableColumn id="5" name="District" dataDxfId="104"/>
    <tableColumn id="32" name="Sub-district" dataDxfId="103"/>
    <tableColumn id="31" name="Village" dataDxfId="102"/>
    <tableColumn id="23" name="Px_residence" dataDxfId="101"/>
    <tableColumn id="6" name="Facility" dataDxfId="100"/>
    <tableColumn id="33" name="Tested" dataDxfId="99"/>
    <tableColumn id="7" name="Test_res" dataDxfId="98"/>
    <tableColumn id="8" name="Species" dataDxfId="97"/>
    <tableColumn id="9" name="Dx_method" dataDxfId="96"/>
    <tableColumn id="24" name="Fever_hist" dataDxfId="95"/>
    <tableColumn id="12" name="Tx" dataDxfId="94"/>
    <tableColumn id="13" name="NP_tx" dataDxfId="93"/>
    <tableColumn id="18" name="Referral_up" dataDxfId="92"/>
    <tableColumn id="15" name="Death" dataDxfId="91"/>
    <tableColumn id="19" name="District_pop" dataDxfId="90">
      <calculatedColumnFormula>IF(G3="A", 10000, IF(G3="B",20000,IF(G3="C",30000,IF(G3="D",40000,IF(G3="E",50000,IF(G3="F",60000))))))</calculatedColumnFormula>
    </tableColumn>
    <tableColumn id="16" name="Nationality" dataDxfId="89"/>
    <tableColumn id="10" name="Local" dataDxfId="88"/>
    <tableColumn id="17" name="Imported" dataDxfId="87"/>
    <tableColumn id="11" name="Recent_travel" dataDxfId="86"/>
    <tableColumn id="25" name="Travel_dest" dataDxfId="85"/>
    <tableColumn id="21" name="Date_dep" dataDxfId="84"/>
    <tableColumn id="20" name="Date_ret" dataDxfId="83"/>
    <tableColumn id="26" name="Prev" dataDxfId="82"/>
    <tableColumn id="27" name="IRS" dataDxfId="81"/>
    <tableColumn id="28" name="Net_res" dataDxfId="80"/>
    <tableColumn id="29" name="Net_trav" dataDxfId="79"/>
    <tableColumn id="30" name="Occupation" dataDxfId="78"/>
    <tableColumn id="34" name="Dist_dx" dataDxfId="77"/>
    <tableColumn id="35" name="HF_dx" dataDxfId="76"/>
    <tableColumn id="36" name="Dist_res" dataDxfId="75"/>
    <tableColumn id="37" name="Constituency_res" dataDxfId="74"/>
    <tableColumn id="38" name="Village_res" dataDxfId="73"/>
  </tableColumns>
  <tableStyleInfo name="TableStyleMedium9" showFirstColumn="0" showLastColumn="0" showRowStripes="1" showColumnStripes="0"/>
</table>
</file>

<file path=xl/tables/table2.xml><?xml version="1.0" encoding="utf-8"?>
<table xmlns="http://schemas.openxmlformats.org/spreadsheetml/2006/main" id="10" name="Table911" displayName="Table911" ref="AC3:AF16" totalsRowShown="0" headerRowDxfId="5" dataDxfId="4">
  <autoFilter ref="AC3:AF16"/>
  <tableColumns count="4">
    <tableColumn id="1" name="Parasite prevalence" dataDxfId="3"/>
    <tableColumn id="2" name="API" dataDxfId="2"/>
    <tableColumn id="3" name="Proportion receiving first-line treatment" dataDxfId="1">
      <calculatedColumnFormula>GETPIVOTDATA("Treated per national guidelines",$V$3,"District","A")/AA5</calculatedColumnFormula>
    </tableColumn>
    <tableColumn id="4" name="Malaria mortality rate" dataDxfId="0">
      <calculatedColumnFormula>GETPIVOTDATA("Dead",$V$3,"District","A")/GETPIVOTDATA("Cases",$V$3,"District","A")</calculatedColumnFormula>
    </tableColumn>
  </tableColumns>
  <tableStyleInfo name="PivotStyleDark2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workbookViewId="0">
      <selection activeCell="A20" sqref="A20"/>
    </sheetView>
  </sheetViews>
  <sheetFormatPr defaultRowHeight="15.6" x14ac:dyDescent="0.3"/>
  <cols>
    <col min="1" max="1" width="74.09765625" style="44" customWidth="1"/>
    <col min="2" max="16384" width="8.796875" style="44"/>
  </cols>
  <sheetData>
    <row r="1" spans="1:16" ht="22.8" x14ac:dyDescent="0.4">
      <c r="A1" s="95" t="s">
        <v>319</v>
      </c>
      <c r="B1" s="94"/>
      <c r="C1" s="94"/>
    </row>
    <row r="2" spans="1:16" ht="9.6" customHeight="1" x14ac:dyDescent="0.4">
      <c r="A2" s="95"/>
      <c r="B2" s="94"/>
      <c r="C2" s="94"/>
    </row>
    <row r="3" spans="1:16" x14ac:dyDescent="0.3">
      <c r="A3" s="96" t="s">
        <v>315</v>
      </c>
      <c r="B3" s="97"/>
      <c r="C3" s="97"/>
    </row>
    <row r="4" spans="1:16" ht="21" x14ac:dyDescent="0.4">
      <c r="A4" s="98" t="s">
        <v>318</v>
      </c>
      <c r="B4" s="97"/>
      <c r="C4" s="97"/>
    </row>
    <row r="5" spans="1:16" x14ac:dyDescent="0.3">
      <c r="A5" s="96" t="s">
        <v>323</v>
      </c>
      <c r="B5" s="97"/>
      <c r="C5" s="97"/>
    </row>
    <row r="6" spans="1:16" x14ac:dyDescent="0.3">
      <c r="A6" s="99"/>
      <c r="B6" s="97"/>
      <c r="C6" s="97"/>
    </row>
    <row r="7" spans="1:16" x14ac:dyDescent="0.3">
      <c r="A7" s="100" t="s">
        <v>316</v>
      </c>
      <c r="B7" s="97"/>
      <c r="C7" s="97"/>
    </row>
    <row r="8" spans="1:16" s="101" customFormat="1" ht="27" customHeight="1" x14ac:dyDescent="0.3">
      <c r="A8" s="104" t="s">
        <v>320</v>
      </c>
      <c r="B8" s="104"/>
      <c r="C8" s="104"/>
      <c r="D8" s="104"/>
      <c r="E8" s="104"/>
      <c r="F8" s="104"/>
      <c r="G8" s="104"/>
      <c r="H8" s="104"/>
    </row>
    <row r="9" spans="1:16" s="101" customFormat="1" ht="9" customHeight="1" x14ac:dyDescent="0.3">
      <c r="A9" s="104"/>
      <c r="B9" s="104"/>
      <c r="C9" s="104"/>
      <c r="D9" s="104"/>
      <c r="E9" s="104"/>
      <c r="F9" s="104"/>
      <c r="G9" s="104"/>
      <c r="H9" s="104"/>
    </row>
    <row r="10" spans="1:16" x14ac:dyDescent="0.3">
      <c r="A10" s="96" t="s">
        <v>321</v>
      </c>
      <c r="B10" s="94"/>
      <c r="C10" s="94"/>
    </row>
    <row r="11" spans="1:16" x14ac:dyDescent="0.3">
      <c r="A11" s="96"/>
      <c r="B11" s="94"/>
      <c r="C11" s="94"/>
    </row>
    <row r="12" spans="1:16" ht="27" customHeight="1" x14ac:dyDescent="0.3">
      <c r="A12" s="103" t="s">
        <v>322</v>
      </c>
      <c r="B12" s="103"/>
      <c r="C12" s="103"/>
      <c r="D12" s="103"/>
      <c r="E12" s="103"/>
      <c r="F12" s="103"/>
      <c r="G12" s="103"/>
      <c r="H12" s="103"/>
      <c r="I12" s="103"/>
      <c r="J12" s="103"/>
      <c r="K12" s="103"/>
      <c r="L12" s="103"/>
      <c r="M12" s="103"/>
      <c r="N12" s="103"/>
      <c r="O12" s="103"/>
      <c r="P12" s="103"/>
    </row>
    <row r="13" spans="1:16" x14ac:dyDescent="0.3">
      <c r="A13" s="94"/>
      <c r="B13" s="94"/>
      <c r="C13" s="94"/>
    </row>
    <row r="14" spans="1:16" x14ac:dyDescent="0.3">
      <c r="A14" s="102" t="s">
        <v>317</v>
      </c>
      <c r="B14" s="94"/>
      <c r="C14" s="94"/>
    </row>
    <row r="15" spans="1:16" x14ac:dyDescent="0.3">
      <c r="A15" s="94"/>
      <c r="B15" s="94"/>
      <c r="C15" s="94"/>
    </row>
    <row r="16" spans="1:16" x14ac:dyDescent="0.3">
      <c r="A16" s="94"/>
      <c r="B16" s="94"/>
      <c r="C16" s="94"/>
    </row>
    <row r="17" spans="1:3" x14ac:dyDescent="0.3">
      <c r="A17" s="94"/>
      <c r="B17" s="94"/>
      <c r="C17" s="94"/>
    </row>
    <row r="18" spans="1:3" x14ac:dyDescent="0.3">
      <c r="A18" s="94"/>
      <c r="B18" s="94"/>
      <c r="C18" s="94"/>
    </row>
    <row r="19" spans="1:3" x14ac:dyDescent="0.3">
      <c r="A19" s="94"/>
      <c r="B19" s="94"/>
      <c r="C19" s="94"/>
    </row>
  </sheetData>
  <mergeCells count="2">
    <mergeCell ref="A12:P12"/>
    <mergeCell ref="A8:H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62"/>
  <sheetViews>
    <sheetView view="pageBreakPreview" topLeftCell="A15" zoomScale="60" zoomScaleNormal="78" workbookViewId="0">
      <selection sqref="A1:AG1"/>
    </sheetView>
  </sheetViews>
  <sheetFormatPr defaultRowHeight="15.6" x14ac:dyDescent="0.3"/>
  <cols>
    <col min="1" max="1" width="3.19921875" style="44" customWidth="1"/>
    <col min="2" max="2" width="10.5" style="44" bestFit="1" customWidth="1"/>
    <col min="3" max="3" width="9.59765625" style="44" bestFit="1" customWidth="1"/>
    <col min="4" max="4" width="6.09765625" style="44" customWidth="1"/>
    <col min="5" max="5" width="4.796875" style="44" customWidth="1"/>
    <col min="6" max="6" width="8.796875" style="44"/>
    <col min="7" max="7" width="7.09765625" style="44" customWidth="1"/>
    <col min="8" max="16" width="8.796875" style="44"/>
    <col min="17" max="17" width="4.796875" style="44" customWidth="1"/>
    <col min="18" max="18" width="6.3984375" style="44" customWidth="1"/>
    <col min="19" max="19" width="8.796875" style="44"/>
    <col min="20" max="20" width="5.69921875" style="44" customWidth="1"/>
    <col min="21" max="22" width="8.796875" style="44"/>
    <col min="23" max="23" width="5.8984375" style="44" customWidth="1"/>
    <col min="24" max="24" width="8.796875" style="44"/>
    <col min="25" max="25" width="7.3984375" style="44" customWidth="1"/>
    <col min="26" max="26" width="8.796875" style="44"/>
    <col min="27" max="27" width="10.8984375" style="44" bestFit="1" customWidth="1"/>
    <col min="28" max="28" width="10.59765625" style="44" bestFit="1" customWidth="1"/>
    <col min="29" max="31" width="8.796875" style="44"/>
    <col min="32" max="32" width="10.5" style="44" bestFit="1" customWidth="1"/>
    <col min="33" max="33" width="9.8984375" style="44" customWidth="1"/>
    <col min="34" max="37" width="8.796875" style="44"/>
    <col min="38" max="38" width="14" style="44" customWidth="1"/>
    <col min="39" max="16384" width="8.796875" style="44"/>
  </cols>
  <sheetData>
    <row r="1" spans="1:38" s="47" customFormat="1" ht="30.6" customHeight="1" x14ac:dyDescent="0.3">
      <c r="A1" s="106" t="s">
        <v>280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5" t="s">
        <v>306</v>
      </c>
      <c r="AI1" s="105"/>
      <c r="AJ1" s="105"/>
      <c r="AK1" s="105"/>
      <c r="AL1" s="105"/>
    </row>
    <row r="2" spans="1:38" x14ac:dyDescent="0.3">
      <c r="A2" s="28" t="s">
        <v>3</v>
      </c>
      <c r="B2" s="2" t="s">
        <v>11</v>
      </c>
      <c r="C2" s="26" t="s">
        <v>125</v>
      </c>
      <c r="D2" s="4" t="s">
        <v>14</v>
      </c>
      <c r="E2" s="4" t="s">
        <v>113</v>
      </c>
      <c r="F2" s="2" t="s">
        <v>4</v>
      </c>
      <c r="G2" s="2" t="s">
        <v>0</v>
      </c>
      <c r="H2" s="2" t="s">
        <v>134</v>
      </c>
      <c r="I2" s="2" t="s">
        <v>133</v>
      </c>
      <c r="J2" s="2" t="s">
        <v>300</v>
      </c>
      <c r="K2" s="35" t="s">
        <v>10</v>
      </c>
      <c r="L2" s="34" t="s">
        <v>297</v>
      </c>
      <c r="M2" s="2" t="s">
        <v>129</v>
      </c>
      <c r="N2" s="2" t="s">
        <v>12</v>
      </c>
      <c r="O2" s="2" t="s">
        <v>13</v>
      </c>
      <c r="P2" s="2" t="s">
        <v>122</v>
      </c>
      <c r="Q2" s="6" t="s">
        <v>148</v>
      </c>
      <c r="R2" s="2" t="s">
        <v>74</v>
      </c>
      <c r="S2" s="2" t="s">
        <v>16</v>
      </c>
      <c r="T2" s="2" t="s">
        <v>15</v>
      </c>
      <c r="U2" s="2" t="s">
        <v>46</v>
      </c>
      <c r="V2" s="2" t="s">
        <v>132</v>
      </c>
      <c r="W2" s="2" t="s">
        <v>55</v>
      </c>
      <c r="X2" s="2" t="s">
        <v>56</v>
      </c>
      <c r="Y2" s="2" t="s">
        <v>47</v>
      </c>
      <c r="Z2" s="2" t="s">
        <v>137</v>
      </c>
      <c r="AA2" s="2" t="s">
        <v>48</v>
      </c>
      <c r="AB2" s="2" t="s">
        <v>49</v>
      </c>
      <c r="AC2" s="27" t="s">
        <v>139</v>
      </c>
      <c r="AD2" s="27" t="s">
        <v>140</v>
      </c>
      <c r="AE2" s="27" t="s">
        <v>146</v>
      </c>
      <c r="AF2" s="27" t="s">
        <v>147</v>
      </c>
      <c r="AG2" s="27" t="s">
        <v>141</v>
      </c>
      <c r="AH2" s="27" t="s">
        <v>301</v>
      </c>
      <c r="AI2" s="27" t="s">
        <v>302</v>
      </c>
      <c r="AJ2" s="27" t="s">
        <v>303</v>
      </c>
      <c r="AK2" s="27" t="s">
        <v>304</v>
      </c>
      <c r="AL2" s="27" t="s">
        <v>305</v>
      </c>
    </row>
    <row r="3" spans="1:38" x14ac:dyDescent="0.3">
      <c r="A3" s="29">
        <v>1</v>
      </c>
      <c r="B3" s="30">
        <v>42194</v>
      </c>
      <c r="C3" s="31">
        <v>2015</v>
      </c>
      <c r="D3" s="32">
        <v>23</v>
      </c>
      <c r="E3" s="32" t="s">
        <v>72</v>
      </c>
      <c r="F3" s="33" t="s">
        <v>27</v>
      </c>
      <c r="G3" s="33" t="s">
        <v>22</v>
      </c>
      <c r="H3" s="33" t="s">
        <v>151</v>
      </c>
      <c r="I3" s="33" t="s">
        <v>169</v>
      </c>
      <c r="J3" s="33" t="s">
        <v>237</v>
      </c>
      <c r="K3" s="36" t="s">
        <v>95</v>
      </c>
      <c r="L3" s="33">
        <v>1</v>
      </c>
      <c r="M3" s="1">
        <v>0</v>
      </c>
      <c r="N3" s="1" t="s">
        <v>28</v>
      </c>
      <c r="O3" s="1" t="s">
        <v>17</v>
      </c>
      <c r="P3" s="1">
        <v>0</v>
      </c>
      <c r="Q3" s="5">
        <v>0</v>
      </c>
      <c r="R3" s="1">
        <v>0</v>
      </c>
      <c r="S3" s="1">
        <v>0</v>
      </c>
      <c r="T3" s="1">
        <v>0</v>
      </c>
      <c r="U3" s="1">
        <f t="shared" ref="U3:U34" si="0">IF(G3="A", 10000, IF(G3="B",20000,IF(G3="C",30000,IF(G3="D",40000,IF(G3="E",50000,IF(G3="F",60000))))))</f>
        <v>30000</v>
      </c>
      <c r="V3" s="1" t="s">
        <v>174</v>
      </c>
      <c r="W3" s="1">
        <v>0</v>
      </c>
      <c r="X3" s="1">
        <v>0</v>
      </c>
      <c r="Y3" s="1">
        <v>0</v>
      </c>
      <c r="Z3" s="1" t="s">
        <v>207</v>
      </c>
      <c r="AA3" s="1">
        <v>0</v>
      </c>
      <c r="AB3" s="1">
        <v>0</v>
      </c>
      <c r="AC3" s="1">
        <v>0</v>
      </c>
      <c r="AD3" s="1">
        <v>0</v>
      </c>
      <c r="AE3" s="1">
        <v>0</v>
      </c>
      <c r="AF3" s="1">
        <v>0</v>
      </c>
      <c r="AG3" s="1" t="s">
        <v>213</v>
      </c>
      <c r="AH3" s="43"/>
      <c r="AI3" s="43"/>
      <c r="AJ3" s="43"/>
      <c r="AK3" s="43"/>
      <c r="AL3" s="43"/>
    </row>
    <row r="4" spans="1:38" x14ac:dyDescent="0.3">
      <c r="A4" s="29">
        <v>2</v>
      </c>
      <c r="B4" s="30">
        <f>B3+2</f>
        <v>42196</v>
      </c>
      <c r="C4" s="31">
        <v>2015</v>
      </c>
      <c r="D4" s="32">
        <v>12</v>
      </c>
      <c r="E4" s="32" t="s">
        <v>72</v>
      </c>
      <c r="F4" s="33" t="s">
        <v>26</v>
      </c>
      <c r="G4" s="33" t="s">
        <v>24</v>
      </c>
      <c r="H4" s="33" t="s">
        <v>150</v>
      </c>
      <c r="I4" s="33" t="s">
        <v>189</v>
      </c>
      <c r="J4" s="33" t="s">
        <v>238</v>
      </c>
      <c r="K4" s="36" t="s">
        <v>81</v>
      </c>
      <c r="L4" s="33">
        <v>1</v>
      </c>
      <c r="M4" s="1">
        <v>0</v>
      </c>
      <c r="N4" s="1" t="s">
        <v>28</v>
      </c>
      <c r="O4" s="1" t="s">
        <v>17</v>
      </c>
      <c r="P4" s="1">
        <v>0</v>
      </c>
      <c r="Q4" s="5">
        <v>0</v>
      </c>
      <c r="R4" s="1">
        <v>0</v>
      </c>
      <c r="S4" s="1">
        <v>0</v>
      </c>
      <c r="T4" s="1">
        <v>0</v>
      </c>
      <c r="U4" s="1">
        <f t="shared" si="0"/>
        <v>20000</v>
      </c>
      <c r="V4" s="1" t="s">
        <v>178</v>
      </c>
      <c r="W4" s="1">
        <v>0</v>
      </c>
      <c r="X4" s="1">
        <v>0</v>
      </c>
      <c r="Y4" s="1">
        <v>1</v>
      </c>
      <c r="Z4" s="1" t="s">
        <v>208</v>
      </c>
      <c r="AA4" s="3">
        <v>42177</v>
      </c>
      <c r="AB4" s="3">
        <v>42185</v>
      </c>
      <c r="AC4" s="1">
        <v>0</v>
      </c>
      <c r="AD4" s="1">
        <v>0</v>
      </c>
      <c r="AE4" s="1">
        <v>0</v>
      </c>
      <c r="AF4" s="1">
        <v>0</v>
      </c>
      <c r="AG4" s="1" t="s">
        <v>215</v>
      </c>
      <c r="AH4" s="43"/>
      <c r="AI4" s="43"/>
      <c r="AJ4" s="43"/>
      <c r="AK4" s="43"/>
      <c r="AL4" s="43"/>
    </row>
    <row r="5" spans="1:38" x14ac:dyDescent="0.3">
      <c r="A5" s="29">
        <v>3</v>
      </c>
      <c r="B5" s="30">
        <f t="shared" ref="B5:B42" si="1">B4+2</f>
        <v>42198</v>
      </c>
      <c r="C5" s="31">
        <v>2015</v>
      </c>
      <c r="D5" s="32">
        <v>49</v>
      </c>
      <c r="E5" s="32" t="s">
        <v>114</v>
      </c>
      <c r="F5" s="33" t="s">
        <v>27</v>
      </c>
      <c r="G5" s="33" t="s">
        <v>22</v>
      </c>
      <c r="H5" s="33" t="s">
        <v>153</v>
      </c>
      <c r="I5" s="33" t="s">
        <v>173</v>
      </c>
      <c r="J5" s="33" t="s">
        <v>239</v>
      </c>
      <c r="K5" s="36" t="s">
        <v>96</v>
      </c>
      <c r="L5" s="33">
        <v>1</v>
      </c>
      <c r="M5" s="1">
        <v>0</v>
      </c>
      <c r="N5" s="1" t="s">
        <v>29</v>
      </c>
      <c r="O5" s="1" t="s">
        <v>17</v>
      </c>
      <c r="P5" s="1">
        <v>0</v>
      </c>
      <c r="Q5" s="5">
        <v>0</v>
      </c>
      <c r="R5" s="1">
        <v>0</v>
      </c>
      <c r="S5" s="1">
        <v>0</v>
      </c>
      <c r="T5" s="1">
        <v>0</v>
      </c>
      <c r="U5" s="1">
        <f t="shared" si="0"/>
        <v>30000</v>
      </c>
      <c r="V5" s="1" t="s">
        <v>174</v>
      </c>
      <c r="W5" s="1">
        <v>0</v>
      </c>
      <c r="X5" s="1">
        <v>0</v>
      </c>
      <c r="Y5" s="1">
        <v>0</v>
      </c>
      <c r="Z5" s="1" t="s">
        <v>207</v>
      </c>
      <c r="AA5" s="1">
        <v>0</v>
      </c>
      <c r="AB5" s="1">
        <v>0</v>
      </c>
      <c r="AC5" s="1">
        <v>0</v>
      </c>
      <c r="AD5" s="1">
        <v>0</v>
      </c>
      <c r="AE5" s="1">
        <v>0</v>
      </c>
      <c r="AF5" s="1">
        <v>0</v>
      </c>
      <c r="AG5" s="1" t="s">
        <v>216</v>
      </c>
      <c r="AH5" s="43"/>
      <c r="AI5" s="43"/>
      <c r="AJ5" s="43"/>
      <c r="AK5" s="43"/>
      <c r="AL5" s="43"/>
    </row>
    <row r="6" spans="1:38" x14ac:dyDescent="0.3">
      <c r="A6" s="29">
        <v>4</v>
      </c>
      <c r="B6" s="30">
        <f t="shared" si="1"/>
        <v>42200</v>
      </c>
      <c r="C6" s="31">
        <v>2015</v>
      </c>
      <c r="D6" s="32">
        <v>38</v>
      </c>
      <c r="E6" s="32" t="s">
        <v>72</v>
      </c>
      <c r="F6" s="33" t="s">
        <v>27</v>
      </c>
      <c r="G6" s="33" t="s">
        <v>25</v>
      </c>
      <c r="H6" s="33" t="s">
        <v>188</v>
      </c>
      <c r="I6" s="33" t="s">
        <v>190</v>
      </c>
      <c r="J6" s="33" t="s">
        <v>240</v>
      </c>
      <c r="K6" s="36" t="s">
        <v>101</v>
      </c>
      <c r="L6" s="33">
        <v>1</v>
      </c>
      <c r="M6" s="1">
        <v>0</v>
      </c>
      <c r="N6" s="1" t="s">
        <v>28</v>
      </c>
      <c r="O6" s="1" t="s">
        <v>17</v>
      </c>
      <c r="P6" s="1">
        <v>0</v>
      </c>
      <c r="Q6" s="5">
        <v>0</v>
      </c>
      <c r="R6" s="1">
        <v>0</v>
      </c>
      <c r="S6" s="1">
        <v>0</v>
      </c>
      <c r="T6" s="1">
        <v>0</v>
      </c>
      <c r="U6" s="1">
        <f t="shared" si="0"/>
        <v>40000</v>
      </c>
      <c r="V6" s="1" t="s">
        <v>175</v>
      </c>
      <c r="W6" s="1">
        <v>0</v>
      </c>
      <c r="X6" s="1">
        <v>0</v>
      </c>
      <c r="Y6" s="1">
        <v>0</v>
      </c>
      <c r="Z6" s="1" t="s">
        <v>209</v>
      </c>
      <c r="AA6" s="1">
        <v>0</v>
      </c>
      <c r="AB6" s="1">
        <v>0</v>
      </c>
      <c r="AC6" s="1">
        <v>1</v>
      </c>
      <c r="AD6" s="1">
        <v>1</v>
      </c>
      <c r="AE6" s="1">
        <v>1</v>
      </c>
      <c r="AF6" s="1">
        <v>0</v>
      </c>
      <c r="AG6" s="1" t="s">
        <v>217</v>
      </c>
      <c r="AH6" s="43"/>
      <c r="AI6" s="43"/>
      <c r="AJ6" s="43"/>
      <c r="AK6" s="43"/>
      <c r="AL6" s="43"/>
    </row>
    <row r="7" spans="1:38" x14ac:dyDescent="0.3">
      <c r="A7" s="29">
        <v>5</v>
      </c>
      <c r="B7" s="30">
        <f t="shared" si="1"/>
        <v>42202</v>
      </c>
      <c r="C7" s="31">
        <v>2015</v>
      </c>
      <c r="D7" s="32">
        <v>7</v>
      </c>
      <c r="E7" s="32" t="s">
        <v>72</v>
      </c>
      <c r="F7" s="33" t="s">
        <v>70</v>
      </c>
      <c r="G7" s="33" t="s">
        <v>71</v>
      </c>
      <c r="H7" s="33" t="s">
        <v>179</v>
      </c>
      <c r="I7" s="33" t="s">
        <v>191</v>
      </c>
      <c r="J7" s="33" t="s">
        <v>241</v>
      </c>
      <c r="K7" s="36" t="s">
        <v>105</v>
      </c>
      <c r="L7" s="33">
        <v>1</v>
      </c>
      <c r="M7" s="1">
        <v>0</v>
      </c>
      <c r="N7" s="1" t="s">
        <v>28</v>
      </c>
      <c r="O7" s="1" t="s">
        <v>17</v>
      </c>
      <c r="P7" s="1">
        <v>0</v>
      </c>
      <c r="Q7" s="5">
        <v>0</v>
      </c>
      <c r="R7" s="1">
        <v>0</v>
      </c>
      <c r="S7" s="1">
        <v>0</v>
      </c>
      <c r="T7" s="1">
        <v>0</v>
      </c>
      <c r="U7" s="1">
        <f t="shared" si="0"/>
        <v>50000</v>
      </c>
      <c r="V7" s="1" t="s">
        <v>177</v>
      </c>
      <c r="W7" s="1">
        <v>0</v>
      </c>
      <c r="X7" s="1">
        <v>0</v>
      </c>
      <c r="Y7" s="1">
        <v>0</v>
      </c>
      <c r="Z7" s="1" t="s">
        <v>208</v>
      </c>
      <c r="AA7" s="1">
        <v>0</v>
      </c>
      <c r="AB7" s="1">
        <v>0</v>
      </c>
      <c r="AC7" s="1">
        <v>1</v>
      </c>
      <c r="AD7" s="1">
        <v>0</v>
      </c>
      <c r="AE7" s="1">
        <v>0</v>
      </c>
      <c r="AF7" s="1">
        <v>0</v>
      </c>
      <c r="AG7" s="1" t="s">
        <v>217</v>
      </c>
      <c r="AH7" s="43"/>
      <c r="AI7" s="43"/>
      <c r="AJ7" s="43"/>
      <c r="AK7" s="43"/>
      <c r="AL7" s="43"/>
    </row>
    <row r="8" spans="1:38" x14ac:dyDescent="0.3">
      <c r="A8" s="29">
        <v>6</v>
      </c>
      <c r="B8" s="30">
        <f t="shared" si="1"/>
        <v>42204</v>
      </c>
      <c r="C8" s="31">
        <v>2015</v>
      </c>
      <c r="D8" s="32">
        <v>5</v>
      </c>
      <c r="E8" s="32" t="s">
        <v>114</v>
      </c>
      <c r="F8" s="33" t="s">
        <v>27</v>
      </c>
      <c r="G8" s="33" t="s">
        <v>22</v>
      </c>
      <c r="H8" s="33" t="s">
        <v>154</v>
      </c>
      <c r="I8" s="33" t="s">
        <v>165</v>
      </c>
      <c r="J8" s="33" t="s">
        <v>242</v>
      </c>
      <c r="K8" s="36" t="s">
        <v>97</v>
      </c>
      <c r="L8" s="33">
        <v>1</v>
      </c>
      <c r="M8" s="1">
        <v>0</v>
      </c>
      <c r="N8" s="1" t="s">
        <v>28</v>
      </c>
      <c r="O8" s="1" t="s">
        <v>18</v>
      </c>
      <c r="P8" s="1">
        <v>0</v>
      </c>
      <c r="Q8" s="5">
        <v>0</v>
      </c>
      <c r="R8" s="1">
        <v>0</v>
      </c>
      <c r="S8" s="1">
        <v>0</v>
      </c>
      <c r="T8" s="1">
        <v>0</v>
      </c>
      <c r="U8" s="1">
        <f t="shared" si="0"/>
        <v>30000</v>
      </c>
      <c r="V8" s="1" t="s">
        <v>175</v>
      </c>
      <c r="W8" s="1">
        <v>0</v>
      </c>
      <c r="X8" s="1">
        <v>0</v>
      </c>
      <c r="Y8" s="1">
        <v>0</v>
      </c>
      <c r="Z8" s="1" t="s">
        <v>210</v>
      </c>
      <c r="AA8" s="1">
        <v>0</v>
      </c>
      <c r="AB8" s="1">
        <v>0</v>
      </c>
      <c r="AC8" s="1">
        <v>1</v>
      </c>
      <c r="AD8" s="1">
        <v>0</v>
      </c>
      <c r="AE8" s="1">
        <v>1</v>
      </c>
      <c r="AF8" s="1">
        <v>1</v>
      </c>
      <c r="AG8" s="1" t="s">
        <v>214</v>
      </c>
      <c r="AH8" s="43"/>
      <c r="AI8" s="43"/>
      <c r="AJ8" s="43"/>
      <c r="AK8" s="43"/>
      <c r="AL8" s="43"/>
    </row>
    <row r="9" spans="1:38" x14ac:dyDescent="0.3">
      <c r="A9" s="29">
        <v>7</v>
      </c>
      <c r="B9" s="30">
        <f t="shared" si="1"/>
        <v>42206</v>
      </c>
      <c r="C9" s="31">
        <v>2015</v>
      </c>
      <c r="D9" s="32">
        <v>53</v>
      </c>
      <c r="E9" s="32" t="s">
        <v>72</v>
      </c>
      <c r="F9" s="33" t="s">
        <v>27</v>
      </c>
      <c r="G9" s="33" t="s">
        <v>22</v>
      </c>
      <c r="H9" s="33" t="s">
        <v>153</v>
      </c>
      <c r="I9" s="33" t="s">
        <v>192</v>
      </c>
      <c r="J9" s="33" t="s">
        <v>243</v>
      </c>
      <c r="K9" s="36" t="s">
        <v>98</v>
      </c>
      <c r="L9" s="33">
        <v>1</v>
      </c>
      <c r="M9" s="1">
        <v>1</v>
      </c>
      <c r="N9" s="1" t="s">
        <v>29</v>
      </c>
      <c r="O9" s="1" t="s">
        <v>17</v>
      </c>
      <c r="P9" s="1">
        <v>1</v>
      </c>
      <c r="Q9" s="5">
        <v>1</v>
      </c>
      <c r="R9" s="1">
        <v>1</v>
      </c>
      <c r="S9" s="1">
        <v>1</v>
      </c>
      <c r="T9" s="1">
        <v>1</v>
      </c>
      <c r="U9" s="1">
        <f t="shared" si="0"/>
        <v>30000</v>
      </c>
      <c r="V9" s="1" t="s">
        <v>174</v>
      </c>
      <c r="W9" s="1">
        <v>1</v>
      </c>
      <c r="X9" s="1">
        <v>0</v>
      </c>
      <c r="Y9" s="1">
        <v>0</v>
      </c>
      <c r="Z9" s="1" t="s">
        <v>207</v>
      </c>
      <c r="AA9" s="1">
        <v>0</v>
      </c>
      <c r="AB9" s="1">
        <v>0</v>
      </c>
      <c r="AC9" s="1">
        <v>0</v>
      </c>
      <c r="AD9" s="1">
        <v>0</v>
      </c>
      <c r="AE9" s="1">
        <v>0</v>
      </c>
      <c r="AF9" s="1">
        <v>0</v>
      </c>
      <c r="AG9" s="1" t="s">
        <v>219</v>
      </c>
      <c r="AH9" s="43"/>
      <c r="AI9" s="43"/>
      <c r="AJ9" s="43"/>
      <c r="AK9" s="43"/>
      <c r="AL9" s="43"/>
    </row>
    <row r="10" spans="1:38" x14ac:dyDescent="0.3">
      <c r="A10" s="29">
        <v>8</v>
      </c>
      <c r="B10" s="30">
        <f t="shared" si="1"/>
        <v>42208</v>
      </c>
      <c r="C10" s="31">
        <v>2015</v>
      </c>
      <c r="D10" s="32">
        <v>16</v>
      </c>
      <c r="E10" s="32" t="s">
        <v>114</v>
      </c>
      <c r="F10" s="33" t="s">
        <v>26</v>
      </c>
      <c r="G10" s="33" t="s">
        <v>24</v>
      </c>
      <c r="H10" s="33" t="s">
        <v>157</v>
      </c>
      <c r="I10" s="33" t="s">
        <v>193</v>
      </c>
      <c r="J10" s="33" t="s">
        <v>244</v>
      </c>
      <c r="K10" s="36" t="s">
        <v>82</v>
      </c>
      <c r="L10" s="33">
        <v>1</v>
      </c>
      <c r="M10" s="1">
        <v>0</v>
      </c>
      <c r="N10" s="1" t="s">
        <v>28</v>
      </c>
      <c r="O10" s="1" t="s">
        <v>17</v>
      </c>
      <c r="P10" s="1">
        <v>0</v>
      </c>
      <c r="Q10" s="5">
        <v>0</v>
      </c>
      <c r="R10" s="1">
        <v>0</v>
      </c>
      <c r="S10" s="1">
        <v>0</v>
      </c>
      <c r="T10" s="1">
        <v>0</v>
      </c>
      <c r="U10" s="1">
        <f t="shared" si="0"/>
        <v>20000</v>
      </c>
      <c r="V10" s="1" t="s">
        <v>175</v>
      </c>
      <c r="W10" s="1">
        <v>0</v>
      </c>
      <c r="X10" s="1">
        <v>0</v>
      </c>
      <c r="Y10" s="1">
        <v>0</v>
      </c>
      <c r="Z10" s="1" t="s">
        <v>210</v>
      </c>
      <c r="AA10" s="1">
        <v>0</v>
      </c>
      <c r="AB10" s="1">
        <v>0</v>
      </c>
      <c r="AC10" s="1">
        <v>1</v>
      </c>
      <c r="AD10" s="1">
        <v>1</v>
      </c>
      <c r="AE10" s="1">
        <v>0</v>
      </c>
      <c r="AF10" s="1">
        <v>1</v>
      </c>
      <c r="AG10" s="1" t="s">
        <v>220</v>
      </c>
      <c r="AH10" s="43"/>
      <c r="AI10" s="43"/>
      <c r="AJ10" s="43"/>
      <c r="AK10" s="43"/>
      <c r="AL10" s="43"/>
    </row>
    <row r="11" spans="1:38" x14ac:dyDescent="0.3">
      <c r="A11" s="29">
        <v>9</v>
      </c>
      <c r="B11" s="30">
        <f t="shared" si="1"/>
        <v>42210</v>
      </c>
      <c r="C11" s="31">
        <v>2015</v>
      </c>
      <c r="D11" s="32">
        <v>7</v>
      </c>
      <c r="E11" s="32" t="s">
        <v>114</v>
      </c>
      <c r="F11" s="33" t="s">
        <v>26</v>
      </c>
      <c r="G11" s="33" t="s">
        <v>23</v>
      </c>
      <c r="H11" s="33" t="s">
        <v>149</v>
      </c>
      <c r="I11" s="33" t="s">
        <v>194</v>
      </c>
      <c r="J11" s="33" t="s">
        <v>245</v>
      </c>
      <c r="K11" s="36" t="s">
        <v>36</v>
      </c>
      <c r="L11" s="33">
        <v>1</v>
      </c>
      <c r="M11" s="1">
        <v>0</v>
      </c>
      <c r="N11" s="1" t="s">
        <v>28</v>
      </c>
      <c r="O11" s="1" t="s">
        <v>17</v>
      </c>
      <c r="P11" s="1">
        <v>0</v>
      </c>
      <c r="Q11" s="5">
        <v>0</v>
      </c>
      <c r="R11" s="1">
        <v>0</v>
      </c>
      <c r="S11" s="1">
        <v>0</v>
      </c>
      <c r="T11" s="1">
        <v>0</v>
      </c>
      <c r="U11" s="1">
        <f t="shared" si="0"/>
        <v>10000</v>
      </c>
      <c r="V11" s="1" t="s">
        <v>174</v>
      </c>
      <c r="W11" s="1">
        <v>0</v>
      </c>
      <c r="X11" s="1">
        <v>0</v>
      </c>
      <c r="Y11" s="1">
        <v>0</v>
      </c>
      <c r="Z11" s="1" t="s">
        <v>207</v>
      </c>
      <c r="AA11" s="1">
        <v>0</v>
      </c>
      <c r="AB11" s="1">
        <v>0</v>
      </c>
      <c r="AC11" s="1">
        <v>0</v>
      </c>
      <c r="AD11" s="1">
        <v>0</v>
      </c>
      <c r="AE11" s="1">
        <v>0</v>
      </c>
      <c r="AF11" s="1">
        <v>0</v>
      </c>
      <c r="AG11" s="1" t="s">
        <v>215</v>
      </c>
      <c r="AH11" s="43"/>
      <c r="AI11" s="43"/>
      <c r="AJ11" s="43"/>
      <c r="AK11" s="43"/>
      <c r="AL11" s="43"/>
    </row>
    <row r="12" spans="1:38" x14ac:dyDescent="0.3">
      <c r="A12" s="29">
        <v>10</v>
      </c>
      <c r="B12" s="30">
        <f t="shared" si="1"/>
        <v>42212</v>
      </c>
      <c r="C12" s="31">
        <v>2015</v>
      </c>
      <c r="D12" s="32">
        <v>8</v>
      </c>
      <c r="E12" s="32" t="s">
        <v>72</v>
      </c>
      <c r="F12" s="33" t="s">
        <v>26</v>
      </c>
      <c r="G12" s="33" t="s">
        <v>23</v>
      </c>
      <c r="H12" s="33" t="s">
        <v>149</v>
      </c>
      <c r="I12" s="33" t="s">
        <v>163</v>
      </c>
      <c r="J12" s="33" t="s">
        <v>246</v>
      </c>
      <c r="K12" s="36" t="s">
        <v>38</v>
      </c>
      <c r="L12" s="33">
        <v>1</v>
      </c>
      <c r="M12" s="1">
        <v>0</v>
      </c>
      <c r="N12" s="1" t="s">
        <v>28</v>
      </c>
      <c r="O12" s="1" t="s">
        <v>17</v>
      </c>
      <c r="P12" s="1">
        <v>0</v>
      </c>
      <c r="Q12" s="5">
        <v>0</v>
      </c>
      <c r="R12" s="1">
        <v>0</v>
      </c>
      <c r="S12" s="1">
        <v>0</v>
      </c>
      <c r="T12" s="1">
        <v>0</v>
      </c>
      <c r="U12" s="1">
        <f t="shared" si="0"/>
        <v>10000</v>
      </c>
      <c r="V12" s="1" t="s">
        <v>174</v>
      </c>
      <c r="W12" s="1">
        <v>0</v>
      </c>
      <c r="X12" s="1">
        <v>1</v>
      </c>
      <c r="Y12" s="1">
        <v>0</v>
      </c>
      <c r="Z12" s="1" t="s">
        <v>208</v>
      </c>
      <c r="AA12" s="1">
        <v>0</v>
      </c>
      <c r="AB12" s="1">
        <v>0</v>
      </c>
      <c r="AC12" s="1">
        <v>1</v>
      </c>
      <c r="AD12" s="1">
        <v>0</v>
      </c>
      <c r="AE12" s="1">
        <v>1</v>
      </c>
      <c r="AF12" s="1">
        <v>0</v>
      </c>
      <c r="AG12" s="1" t="s">
        <v>222</v>
      </c>
      <c r="AH12" s="43"/>
      <c r="AI12" s="43"/>
      <c r="AJ12" s="43"/>
      <c r="AK12" s="43"/>
      <c r="AL12" s="43"/>
    </row>
    <row r="13" spans="1:38" x14ac:dyDescent="0.3">
      <c r="A13" s="29">
        <v>11</v>
      </c>
      <c r="B13" s="30">
        <f t="shared" si="1"/>
        <v>42214</v>
      </c>
      <c r="C13" s="31">
        <v>2015</v>
      </c>
      <c r="D13" s="32">
        <v>3</v>
      </c>
      <c r="E13" s="32" t="s">
        <v>72</v>
      </c>
      <c r="F13" s="33" t="s">
        <v>27</v>
      </c>
      <c r="G13" s="33" t="s">
        <v>25</v>
      </c>
      <c r="H13" s="33" t="s">
        <v>180</v>
      </c>
      <c r="I13" s="33" t="s">
        <v>195</v>
      </c>
      <c r="J13" s="33" t="s">
        <v>247</v>
      </c>
      <c r="K13" s="36" t="s">
        <v>102</v>
      </c>
      <c r="L13" s="33">
        <v>1</v>
      </c>
      <c r="M13" s="1">
        <v>0</v>
      </c>
      <c r="N13" s="1" t="s">
        <v>29</v>
      </c>
      <c r="O13" s="1" t="s">
        <v>17</v>
      </c>
      <c r="P13" s="1">
        <v>0</v>
      </c>
      <c r="Q13" s="5">
        <v>0</v>
      </c>
      <c r="R13" s="1">
        <v>0</v>
      </c>
      <c r="S13" s="1">
        <v>0</v>
      </c>
      <c r="T13" s="1">
        <v>0</v>
      </c>
      <c r="U13" s="1">
        <f t="shared" si="0"/>
        <v>40000</v>
      </c>
      <c r="V13" s="1" t="s">
        <v>174</v>
      </c>
      <c r="W13" s="1">
        <v>0</v>
      </c>
      <c r="X13" s="1">
        <v>0</v>
      </c>
      <c r="Y13" s="1">
        <v>0</v>
      </c>
      <c r="Z13" s="1" t="s">
        <v>209</v>
      </c>
      <c r="AA13" s="1">
        <v>0</v>
      </c>
      <c r="AB13" s="1">
        <v>0</v>
      </c>
      <c r="AC13" s="1">
        <v>0</v>
      </c>
      <c r="AD13" s="1">
        <v>0</v>
      </c>
      <c r="AE13" s="1">
        <v>0</v>
      </c>
      <c r="AF13" s="1">
        <v>0</v>
      </c>
      <c r="AG13" s="1" t="s">
        <v>221</v>
      </c>
      <c r="AH13" s="43"/>
      <c r="AI13" s="43"/>
      <c r="AJ13" s="43"/>
      <c r="AK13" s="43"/>
      <c r="AL13" s="43"/>
    </row>
    <row r="14" spans="1:38" x14ac:dyDescent="0.3">
      <c r="A14" s="29">
        <v>12</v>
      </c>
      <c r="B14" s="30">
        <f t="shared" si="1"/>
        <v>42216</v>
      </c>
      <c r="C14" s="31">
        <v>2015</v>
      </c>
      <c r="D14" s="32">
        <v>41</v>
      </c>
      <c r="E14" s="32" t="s">
        <v>114</v>
      </c>
      <c r="F14" s="33" t="s">
        <v>27</v>
      </c>
      <c r="G14" s="33" t="s">
        <v>22</v>
      </c>
      <c r="H14" s="33" t="s">
        <v>153</v>
      </c>
      <c r="I14" s="33" t="s">
        <v>173</v>
      </c>
      <c r="J14" s="33" t="s">
        <v>248</v>
      </c>
      <c r="K14" s="36" t="s">
        <v>98</v>
      </c>
      <c r="L14" s="33">
        <v>1</v>
      </c>
      <c r="M14" s="1">
        <v>0</v>
      </c>
      <c r="N14" s="1" t="s">
        <v>29</v>
      </c>
      <c r="O14" s="1" t="s">
        <v>17</v>
      </c>
      <c r="P14" s="1">
        <v>0</v>
      </c>
      <c r="Q14" s="5">
        <v>0</v>
      </c>
      <c r="R14" s="1">
        <v>0</v>
      </c>
      <c r="S14" s="1">
        <v>0</v>
      </c>
      <c r="T14" s="1">
        <v>0</v>
      </c>
      <c r="U14" s="1">
        <f t="shared" si="0"/>
        <v>30000</v>
      </c>
      <c r="V14" s="1" t="s">
        <v>175</v>
      </c>
      <c r="W14" s="1">
        <v>0</v>
      </c>
      <c r="X14" s="1">
        <v>0</v>
      </c>
      <c r="Y14" s="1">
        <v>1</v>
      </c>
      <c r="Z14" s="1" t="s">
        <v>207</v>
      </c>
      <c r="AA14" s="3">
        <v>42192</v>
      </c>
      <c r="AB14" s="3">
        <v>42194</v>
      </c>
      <c r="AC14" s="1">
        <v>1</v>
      </c>
      <c r="AD14" s="1">
        <v>0</v>
      </c>
      <c r="AE14" s="1">
        <v>0</v>
      </c>
      <c r="AF14" s="1">
        <v>1</v>
      </c>
      <c r="AG14" s="1" t="s">
        <v>213</v>
      </c>
      <c r="AH14" s="43"/>
      <c r="AI14" s="43"/>
      <c r="AJ14" s="43"/>
      <c r="AK14" s="43"/>
      <c r="AL14" s="43"/>
    </row>
    <row r="15" spans="1:38" x14ac:dyDescent="0.3">
      <c r="A15" s="29">
        <v>13</v>
      </c>
      <c r="B15" s="30">
        <f t="shared" si="1"/>
        <v>42218</v>
      </c>
      <c r="C15" s="31">
        <v>2015</v>
      </c>
      <c r="D15" s="32">
        <v>17</v>
      </c>
      <c r="E15" s="32" t="s">
        <v>72</v>
      </c>
      <c r="F15" s="33" t="s">
        <v>26</v>
      </c>
      <c r="G15" s="33" t="s">
        <v>24</v>
      </c>
      <c r="H15" s="33" t="s">
        <v>157</v>
      </c>
      <c r="I15" s="33" t="s">
        <v>193</v>
      </c>
      <c r="J15" s="33" t="s">
        <v>249</v>
      </c>
      <c r="K15" s="36" t="s">
        <v>89</v>
      </c>
      <c r="L15" s="33">
        <v>1</v>
      </c>
      <c r="M15" s="1">
        <v>1</v>
      </c>
      <c r="N15" s="1" t="s">
        <v>28</v>
      </c>
      <c r="O15" s="1" t="s">
        <v>18</v>
      </c>
      <c r="P15" s="1">
        <v>0</v>
      </c>
      <c r="Q15" s="5">
        <v>1</v>
      </c>
      <c r="R15" s="1">
        <v>1</v>
      </c>
      <c r="S15" s="1">
        <v>1</v>
      </c>
      <c r="T15" s="1">
        <v>0</v>
      </c>
      <c r="U15" s="1">
        <f t="shared" si="0"/>
        <v>20000</v>
      </c>
      <c r="V15" s="1" t="s">
        <v>175</v>
      </c>
      <c r="W15" s="1">
        <v>0</v>
      </c>
      <c r="X15" s="1">
        <v>1</v>
      </c>
      <c r="Y15" s="1">
        <v>0</v>
      </c>
      <c r="Z15" s="1" t="s">
        <v>207</v>
      </c>
      <c r="AA15" s="1">
        <v>0</v>
      </c>
      <c r="AB15" s="1">
        <v>0</v>
      </c>
      <c r="AC15" s="1">
        <v>0</v>
      </c>
      <c r="AD15" s="1">
        <v>0</v>
      </c>
      <c r="AE15" s="1">
        <v>0</v>
      </c>
      <c r="AF15" s="1">
        <v>0</v>
      </c>
      <c r="AG15" s="1" t="s">
        <v>223</v>
      </c>
      <c r="AH15" s="43"/>
      <c r="AI15" s="43"/>
      <c r="AJ15" s="43"/>
      <c r="AK15" s="43"/>
      <c r="AL15" s="43"/>
    </row>
    <row r="16" spans="1:38" x14ac:dyDescent="0.3">
      <c r="A16" s="29">
        <v>14</v>
      </c>
      <c r="B16" s="30">
        <f t="shared" si="1"/>
        <v>42220</v>
      </c>
      <c r="C16" s="31">
        <v>2015</v>
      </c>
      <c r="D16" s="32">
        <v>9</v>
      </c>
      <c r="E16" s="32" t="s">
        <v>114</v>
      </c>
      <c r="F16" s="33" t="s">
        <v>26</v>
      </c>
      <c r="G16" s="33" t="s">
        <v>24</v>
      </c>
      <c r="H16" s="33" t="s">
        <v>150</v>
      </c>
      <c r="I16" s="33" t="s">
        <v>196</v>
      </c>
      <c r="J16" s="33" t="s">
        <v>250</v>
      </c>
      <c r="K16" s="36" t="s">
        <v>90</v>
      </c>
      <c r="L16" s="33">
        <v>1</v>
      </c>
      <c r="M16" s="1">
        <v>0</v>
      </c>
      <c r="N16" s="1" t="s">
        <v>28</v>
      </c>
      <c r="O16" s="1" t="s">
        <v>17</v>
      </c>
      <c r="P16" s="1">
        <v>0</v>
      </c>
      <c r="Q16" s="5">
        <v>0</v>
      </c>
      <c r="R16" s="1">
        <v>0</v>
      </c>
      <c r="S16" s="1">
        <v>0</v>
      </c>
      <c r="T16" s="1">
        <v>0</v>
      </c>
      <c r="U16" s="1">
        <f t="shared" si="0"/>
        <v>20000</v>
      </c>
      <c r="V16" s="1" t="s">
        <v>176</v>
      </c>
      <c r="W16" s="1">
        <v>0</v>
      </c>
      <c r="X16" s="1">
        <v>0</v>
      </c>
      <c r="Y16" s="1">
        <v>0</v>
      </c>
      <c r="Z16" s="1" t="s">
        <v>209</v>
      </c>
      <c r="AA16" s="1">
        <v>0</v>
      </c>
      <c r="AB16" s="1">
        <v>0</v>
      </c>
      <c r="AC16" s="1">
        <v>1</v>
      </c>
      <c r="AD16" s="1">
        <v>1</v>
      </c>
      <c r="AE16" s="1">
        <v>0</v>
      </c>
      <c r="AF16" s="1">
        <v>1</v>
      </c>
      <c r="AG16" s="1" t="s">
        <v>216</v>
      </c>
      <c r="AH16" s="43"/>
      <c r="AI16" s="43"/>
      <c r="AJ16" s="43"/>
      <c r="AK16" s="43"/>
      <c r="AL16" s="43"/>
    </row>
    <row r="17" spans="1:38" x14ac:dyDescent="0.3">
      <c r="A17" s="29">
        <v>15</v>
      </c>
      <c r="B17" s="30">
        <f t="shared" si="1"/>
        <v>42222</v>
      </c>
      <c r="C17" s="31">
        <v>2015</v>
      </c>
      <c r="D17" s="32">
        <v>5</v>
      </c>
      <c r="E17" s="32" t="s">
        <v>114</v>
      </c>
      <c r="F17" s="33" t="s">
        <v>26</v>
      </c>
      <c r="G17" s="33" t="s">
        <v>23</v>
      </c>
      <c r="H17" s="33" t="s">
        <v>181</v>
      </c>
      <c r="I17" s="33" t="s">
        <v>197</v>
      </c>
      <c r="J17" s="33" t="s">
        <v>251</v>
      </c>
      <c r="K17" s="36" t="s">
        <v>40</v>
      </c>
      <c r="L17" s="33">
        <v>1</v>
      </c>
      <c r="M17" s="1">
        <v>0</v>
      </c>
      <c r="N17" s="1" t="s">
        <v>29</v>
      </c>
      <c r="O17" s="1" t="s">
        <v>18</v>
      </c>
      <c r="P17" s="1">
        <v>0</v>
      </c>
      <c r="Q17" s="5">
        <v>0</v>
      </c>
      <c r="R17" s="1">
        <v>0</v>
      </c>
      <c r="S17" s="1">
        <v>0</v>
      </c>
      <c r="T17" s="1">
        <v>0</v>
      </c>
      <c r="U17" s="1">
        <f t="shared" si="0"/>
        <v>10000</v>
      </c>
      <c r="V17" s="1" t="s">
        <v>174</v>
      </c>
      <c r="W17" s="1">
        <v>0</v>
      </c>
      <c r="X17" s="1">
        <v>0</v>
      </c>
      <c r="Y17" s="1">
        <v>0</v>
      </c>
      <c r="Z17" s="1" t="s">
        <v>208</v>
      </c>
      <c r="AA17" s="1">
        <v>0</v>
      </c>
      <c r="AB17" s="1">
        <v>0</v>
      </c>
      <c r="AC17" s="1">
        <v>0</v>
      </c>
      <c r="AD17" s="1">
        <v>0</v>
      </c>
      <c r="AE17" s="1">
        <v>0</v>
      </c>
      <c r="AF17" s="1">
        <v>0</v>
      </c>
      <c r="AG17" s="1" t="s">
        <v>215</v>
      </c>
      <c r="AH17" s="43"/>
      <c r="AI17" s="43"/>
      <c r="AJ17" s="43"/>
      <c r="AK17" s="43"/>
      <c r="AL17" s="43"/>
    </row>
    <row r="18" spans="1:38" x14ac:dyDescent="0.3">
      <c r="A18" s="29">
        <v>16</v>
      </c>
      <c r="B18" s="30">
        <f t="shared" si="1"/>
        <v>42224</v>
      </c>
      <c r="C18" s="31">
        <v>2015</v>
      </c>
      <c r="D18" s="32">
        <v>56</v>
      </c>
      <c r="E18" s="32" t="s">
        <v>114</v>
      </c>
      <c r="F18" s="33" t="s">
        <v>27</v>
      </c>
      <c r="G18" s="33" t="s">
        <v>25</v>
      </c>
      <c r="H18" s="33" t="s">
        <v>152</v>
      </c>
      <c r="I18" s="33" t="s">
        <v>198</v>
      </c>
      <c r="J18" s="33" t="s">
        <v>252</v>
      </c>
      <c r="K18" s="36" t="s">
        <v>86</v>
      </c>
      <c r="L18" s="33">
        <v>1</v>
      </c>
      <c r="M18" s="1">
        <v>0</v>
      </c>
      <c r="N18" s="1" t="s">
        <v>28</v>
      </c>
      <c r="O18" s="1" t="s">
        <v>17</v>
      </c>
      <c r="P18" s="1">
        <v>0</v>
      </c>
      <c r="Q18" s="5">
        <v>0</v>
      </c>
      <c r="R18" s="1">
        <v>0</v>
      </c>
      <c r="S18" s="1">
        <v>0</v>
      </c>
      <c r="T18" s="1">
        <v>0</v>
      </c>
      <c r="U18" s="1">
        <f t="shared" si="0"/>
        <v>40000</v>
      </c>
      <c r="V18" s="1" t="s">
        <v>176</v>
      </c>
      <c r="W18" s="1">
        <v>0</v>
      </c>
      <c r="X18" s="1">
        <v>0</v>
      </c>
      <c r="Y18" s="1">
        <v>0</v>
      </c>
      <c r="Z18" s="1" t="s">
        <v>208</v>
      </c>
      <c r="AA18" s="1">
        <v>0</v>
      </c>
      <c r="AB18" s="1">
        <v>0</v>
      </c>
      <c r="AC18" s="1">
        <v>0</v>
      </c>
      <c r="AD18" s="1">
        <v>0</v>
      </c>
      <c r="AE18" s="1">
        <v>0</v>
      </c>
      <c r="AF18" s="1">
        <v>0</v>
      </c>
      <c r="AG18" s="1" t="s">
        <v>221</v>
      </c>
      <c r="AH18" s="43"/>
      <c r="AI18" s="43"/>
      <c r="AJ18" s="43"/>
      <c r="AK18" s="43"/>
      <c r="AL18" s="43"/>
    </row>
    <row r="19" spans="1:38" x14ac:dyDescent="0.3">
      <c r="A19" s="29">
        <v>17</v>
      </c>
      <c r="B19" s="30">
        <f t="shared" si="1"/>
        <v>42226</v>
      </c>
      <c r="C19" s="31">
        <v>2015</v>
      </c>
      <c r="D19" s="32">
        <v>18</v>
      </c>
      <c r="E19" s="32" t="s">
        <v>72</v>
      </c>
      <c r="F19" s="33" t="s">
        <v>26</v>
      </c>
      <c r="G19" s="33" t="s">
        <v>24</v>
      </c>
      <c r="H19" s="33" t="s">
        <v>150</v>
      </c>
      <c r="I19" s="33" t="s">
        <v>160</v>
      </c>
      <c r="J19" s="33" t="s">
        <v>253</v>
      </c>
      <c r="K19" s="36" t="s">
        <v>91</v>
      </c>
      <c r="L19" s="33">
        <v>1</v>
      </c>
      <c r="M19" s="1">
        <v>1</v>
      </c>
      <c r="N19" s="1" t="s">
        <v>28</v>
      </c>
      <c r="O19" s="1" t="s">
        <v>17</v>
      </c>
      <c r="P19" s="1">
        <v>1</v>
      </c>
      <c r="Q19" s="5">
        <v>1</v>
      </c>
      <c r="R19" s="1">
        <v>1</v>
      </c>
      <c r="S19" s="1">
        <v>0</v>
      </c>
      <c r="T19" s="1">
        <v>0</v>
      </c>
      <c r="U19" s="1">
        <f t="shared" si="0"/>
        <v>20000</v>
      </c>
      <c r="V19" s="1" t="s">
        <v>175</v>
      </c>
      <c r="W19" s="1">
        <v>1</v>
      </c>
      <c r="X19" s="1">
        <v>0</v>
      </c>
      <c r="Y19" s="1">
        <v>0</v>
      </c>
      <c r="Z19" s="1" t="s">
        <v>208</v>
      </c>
      <c r="AA19" s="1">
        <v>0</v>
      </c>
      <c r="AB19" s="1">
        <v>0</v>
      </c>
      <c r="AC19" s="1">
        <v>0</v>
      </c>
      <c r="AD19" s="1">
        <v>0</v>
      </c>
      <c r="AE19" s="1">
        <v>0</v>
      </c>
      <c r="AF19" s="1">
        <v>0</v>
      </c>
      <c r="AG19" s="1" t="s">
        <v>213</v>
      </c>
      <c r="AH19" s="43"/>
      <c r="AI19" s="43"/>
      <c r="AJ19" s="43"/>
      <c r="AK19" s="43"/>
      <c r="AL19" s="43"/>
    </row>
    <row r="20" spans="1:38" x14ac:dyDescent="0.3">
      <c r="A20" s="29">
        <v>18</v>
      </c>
      <c r="B20" s="30">
        <f t="shared" si="1"/>
        <v>42228</v>
      </c>
      <c r="C20" s="31">
        <v>2015</v>
      </c>
      <c r="D20" s="32">
        <v>24</v>
      </c>
      <c r="E20" s="32" t="s">
        <v>72</v>
      </c>
      <c r="F20" s="33" t="s">
        <v>27</v>
      </c>
      <c r="G20" s="33" t="s">
        <v>22</v>
      </c>
      <c r="H20" s="33" t="s">
        <v>153</v>
      </c>
      <c r="I20" s="33" t="s">
        <v>199</v>
      </c>
      <c r="J20" s="33" t="s">
        <v>254</v>
      </c>
      <c r="K20" s="36" t="s">
        <v>99</v>
      </c>
      <c r="L20" s="33">
        <v>1</v>
      </c>
      <c r="M20" s="1">
        <v>0</v>
      </c>
      <c r="N20" s="1" t="s">
        <v>28</v>
      </c>
      <c r="O20" s="1" t="s">
        <v>17</v>
      </c>
      <c r="P20" s="1">
        <v>0</v>
      </c>
      <c r="Q20" s="5">
        <v>0</v>
      </c>
      <c r="R20" s="1">
        <v>0</v>
      </c>
      <c r="S20" s="1">
        <v>0</v>
      </c>
      <c r="T20" s="1">
        <v>0</v>
      </c>
      <c r="U20" s="1">
        <f t="shared" si="0"/>
        <v>30000</v>
      </c>
      <c r="V20" s="1" t="s">
        <v>175</v>
      </c>
      <c r="W20" s="1">
        <v>0</v>
      </c>
      <c r="X20" s="1">
        <v>0</v>
      </c>
      <c r="Y20" s="1">
        <v>0</v>
      </c>
      <c r="Z20" s="1" t="s">
        <v>208</v>
      </c>
      <c r="AA20" s="1">
        <v>0</v>
      </c>
      <c r="AB20" s="1">
        <v>0</v>
      </c>
      <c r="AC20" s="1">
        <v>0</v>
      </c>
      <c r="AD20" s="1">
        <v>0</v>
      </c>
      <c r="AE20" s="1">
        <v>0</v>
      </c>
      <c r="AF20" s="1">
        <v>0</v>
      </c>
      <c r="AG20" s="1" t="s">
        <v>216</v>
      </c>
      <c r="AH20" s="43"/>
      <c r="AI20" s="43"/>
      <c r="AJ20" s="43"/>
      <c r="AK20" s="43"/>
      <c r="AL20" s="43"/>
    </row>
    <row r="21" spans="1:38" x14ac:dyDescent="0.3">
      <c r="A21" s="29">
        <v>19</v>
      </c>
      <c r="B21" s="30">
        <f t="shared" si="1"/>
        <v>42230</v>
      </c>
      <c r="C21" s="31">
        <v>2015</v>
      </c>
      <c r="D21" s="32">
        <v>46</v>
      </c>
      <c r="E21" s="32" t="s">
        <v>72</v>
      </c>
      <c r="F21" s="33" t="s">
        <v>27</v>
      </c>
      <c r="G21" s="33" t="s">
        <v>22</v>
      </c>
      <c r="H21" s="33" t="s">
        <v>151</v>
      </c>
      <c r="I21" s="33" t="s">
        <v>200</v>
      </c>
      <c r="J21" s="33" t="s">
        <v>255</v>
      </c>
      <c r="K21" s="36" t="s">
        <v>100</v>
      </c>
      <c r="L21" s="33">
        <v>1</v>
      </c>
      <c r="M21" s="1">
        <v>0</v>
      </c>
      <c r="N21" s="1" t="s">
        <v>28</v>
      </c>
      <c r="O21" s="1" t="s">
        <v>17</v>
      </c>
      <c r="P21" s="1">
        <v>0</v>
      </c>
      <c r="Q21" s="5">
        <v>0</v>
      </c>
      <c r="R21" s="1">
        <v>0</v>
      </c>
      <c r="S21" s="1">
        <v>0</v>
      </c>
      <c r="T21" s="1">
        <v>0</v>
      </c>
      <c r="U21" s="1">
        <f t="shared" si="0"/>
        <v>30000</v>
      </c>
      <c r="V21" s="1" t="s">
        <v>177</v>
      </c>
      <c r="W21" s="1">
        <v>0</v>
      </c>
      <c r="X21" s="1">
        <v>0</v>
      </c>
      <c r="Y21" s="1">
        <v>0</v>
      </c>
      <c r="Z21" s="1" t="s">
        <v>208</v>
      </c>
      <c r="AA21" s="1">
        <v>0</v>
      </c>
      <c r="AB21" s="1">
        <v>0</v>
      </c>
      <c r="AC21" s="1">
        <v>0</v>
      </c>
      <c r="AD21" s="1">
        <v>0</v>
      </c>
      <c r="AE21" s="1">
        <v>0</v>
      </c>
      <c r="AF21" s="1">
        <v>0</v>
      </c>
      <c r="AG21" s="1" t="s">
        <v>222</v>
      </c>
      <c r="AH21" s="43"/>
      <c r="AI21" s="43"/>
      <c r="AJ21" s="43"/>
      <c r="AK21" s="43"/>
      <c r="AL21" s="43"/>
    </row>
    <row r="22" spans="1:38" x14ac:dyDescent="0.3">
      <c r="A22" s="29">
        <v>20</v>
      </c>
      <c r="B22" s="30">
        <f t="shared" si="1"/>
        <v>42232</v>
      </c>
      <c r="C22" s="31">
        <v>2015</v>
      </c>
      <c r="D22" s="32">
        <v>19</v>
      </c>
      <c r="E22" s="32" t="s">
        <v>114</v>
      </c>
      <c r="F22" s="33" t="s">
        <v>70</v>
      </c>
      <c r="G22" s="33" t="s">
        <v>72</v>
      </c>
      <c r="H22" s="33" t="s">
        <v>182</v>
      </c>
      <c r="I22" s="33" t="s">
        <v>201</v>
      </c>
      <c r="J22" s="33" t="s">
        <v>256</v>
      </c>
      <c r="K22" s="36" t="s">
        <v>106</v>
      </c>
      <c r="L22" s="33">
        <v>1</v>
      </c>
      <c r="M22" s="1">
        <v>0</v>
      </c>
      <c r="N22" s="1" t="s">
        <v>28</v>
      </c>
      <c r="O22" s="1" t="s">
        <v>17</v>
      </c>
      <c r="P22" s="1">
        <v>0</v>
      </c>
      <c r="Q22" s="5">
        <v>0</v>
      </c>
      <c r="R22" s="1">
        <v>0</v>
      </c>
      <c r="S22" s="1">
        <v>0</v>
      </c>
      <c r="T22" s="1">
        <v>0</v>
      </c>
      <c r="U22" s="1">
        <f t="shared" si="0"/>
        <v>60000</v>
      </c>
      <c r="V22" s="1" t="s">
        <v>176</v>
      </c>
      <c r="W22" s="1">
        <v>0</v>
      </c>
      <c r="X22" s="1">
        <v>0</v>
      </c>
      <c r="Y22" s="1">
        <v>0</v>
      </c>
      <c r="Z22" s="1" t="s">
        <v>211</v>
      </c>
      <c r="AA22" s="1">
        <v>0</v>
      </c>
      <c r="AB22" s="1">
        <v>0</v>
      </c>
      <c r="AC22" s="1">
        <v>0</v>
      </c>
      <c r="AD22" s="1">
        <v>0</v>
      </c>
      <c r="AE22" s="1">
        <v>0</v>
      </c>
      <c r="AF22" s="1">
        <v>0</v>
      </c>
      <c r="AG22" s="1" t="s">
        <v>216</v>
      </c>
      <c r="AH22" s="43"/>
      <c r="AI22" s="43"/>
      <c r="AJ22" s="43"/>
      <c r="AK22" s="43"/>
      <c r="AL22" s="43"/>
    </row>
    <row r="23" spans="1:38" x14ac:dyDescent="0.3">
      <c r="A23" s="29">
        <v>21</v>
      </c>
      <c r="B23" s="30">
        <f t="shared" si="1"/>
        <v>42234</v>
      </c>
      <c r="C23" s="31">
        <v>2015</v>
      </c>
      <c r="D23" s="32">
        <v>23</v>
      </c>
      <c r="E23" s="32" t="s">
        <v>72</v>
      </c>
      <c r="F23" s="33" t="s">
        <v>26</v>
      </c>
      <c r="G23" s="33" t="s">
        <v>23</v>
      </c>
      <c r="H23" s="33" t="s">
        <v>149</v>
      </c>
      <c r="I23" s="33" t="s">
        <v>159</v>
      </c>
      <c r="J23" s="33" t="s">
        <v>257</v>
      </c>
      <c r="K23" s="36" t="s">
        <v>34</v>
      </c>
      <c r="L23" s="33">
        <v>1</v>
      </c>
      <c r="M23" s="1">
        <v>0</v>
      </c>
      <c r="N23" s="1" t="s">
        <v>28</v>
      </c>
      <c r="O23" s="1" t="s">
        <v>17</v>
      </c>
      <c r="P23" s="1">
        <v>0</v>
      </c>
      <c r="Q23" s="5">
        <v>0</v>
      </c>
      <c r="R23" s="1">
        <v>0</v>
      </c>
      <c r="S23" s="1">
        <v>0</v>
      </c>
      <c r="T23" s="1">
        <v>0</v>
      </c>
      <c r="U23" s="1">
        <f t="shared" si="0"/>
        <v>10000</v>
      </c>
      <c r="V23" s="1" t="s">
        <v>175</v>
      </c>
      <c r="W23" s="1">
        <v>0</v>
      </c>
      <c r="X23" s="1">
        <v>0</v>
      </c>
      <c r="Y23" s="1">
        <v>0</v>
      </c>
      <c r="Z23" s="1" t="s">
        <v>210</v>
      </c>
      <c r="AA23" s="1">
        <v>0</v>
      </c>
      <c r="AB23" s="1">
        <v>0</v>
      </c>
      <c r="AC23" s="1">
        <v>0</v>
      </c>
      <c r="AD23" s="1">
        <v>0</v>
      </c>
      <c r="AE23" s="1">
        <v>0</v>
      </c>
      <c r="AF23" s="1">
        <v>0</v>
      </c>
      <c r="AG23" s="1" t="s">
        <v>223</v>
      </c>
      <c r="AH23" s="43"/>
      <c r="AI23" s="43"/>
      <c r="AJ23" s="43"/>
      <c r="AK23" s="43"/>
      <c r="AL23" s="43"/>
    </row>
    <row r="24" spans="1:38" x14ac:dyDescent="0.3">
      <c r="A24" s="29">
        <v>22</v>
      </c>
      <c r="B24" s="30">
        <f t="shared" si="1"/>
        <v>42236</v>
      </c>
      <c r="C24" s="31">
        <v>2015</v>
      </c>
      <c r="D24" s="32">
        <v>12</v>
      </c>
      <c r="E24" s="32" t="s">
        <v>114</v>
      </c>
      <c r="F24" s="33" t="s">
        <v>26</v>
      </c>
      <c r="G24" s="33" t="s">
        <v>24</v>
      </c>
      <c r="H24" s="33" t="s">
        <v>150</v>
      </c>
      <c r="I24" s="33" t="s">
        <v>196</v>
      </c>
      <c r="J24" s="33" t="s">
        <v>258</v>
      </c>
      <c r="K24" s="36" t="s">
        <v>91</v>
      </c>
      <c r="L24" s="33">
        <v>1</v>
      </c>
      <c r="M24" s="1">
        <v>0</v>
      </c>
      <c r="N24" s="1" t="s">
        <v>28</v>
      </c>
      <c r="O24" s="1" t="s">
        <v>18</v>
      </c>
      <c r="P24" s="1">
        <v>0</v>
      </c>
      <c r="Q24" s="5">
        <v>0</v>
      </c>
      <c r="R24" s="1">
        <v>0</v>
      </c>
      <c r="S24" s="1">
        <v>0</v>
      </c>
      <c r="T24" s="1">
        <v>0</v>
      </c>
      <c r="U24" s="1">
        <f t="shared" si="0"/>
        <v>20000</v>
      </c>
      <c r="V24" s="1" t="s">
        <v>175</v>
      </c>
      <c r="W24" s="1">
        <v>0</v>
      </c>
      <c r="X24" s="1">
        <v>0</v>
      </c>
      <c r="Y24" s="1">
        <v>0</v>
      </c>
      <c r="Z24" s="1" t="s">
        <v>211</v>
      </c>
      <c r="AA24" s="1">
        <v>0</v>
      </c>
      <c r="AB24" s="1">
        <v>0</v>
      </c>
      <c r="AC24" s="1">
        <v>1</v>
      </c>
      <c r="AD24" s="1">
        <v>1</v>
      </c>
      <c r="AE24" s="1">
        <v>0</v>
      </c>
      <c r="AF24" s="1">
        <v>1</v>
      </c>
      <c r="AG24" s="1" t="s">
        <v>220</v>
      </c>
      <c r="AH24" s="43"/>
      <c r="AI24" s="43"/>
      <c r="AJ24" s="43"/>
      <c r="AK24" s="43"/>
      <c r="AL24" s="43"/>
    </row>
    <row r="25" spans="1:38" x14ac:dyDescent="0.3">
      <c r="A25" s="29">
        <v>23</v>
      </c>
      <c r="B25" s="30">
        <f t="shared" si="1"/>
        <v>42238</v>
      </c>
      <c r="C25" s="31">
        <v>2015</v>
      </c>
      <c r="D25" s="32">
        <v>49</v>
      </c>
      <c r="E25" s="32" t="s">
        <v>114</v>
      </c>
      <c r="F25" s="33" t="s">
        <v>27</v>
      </c>
      <c r="G25" s="33" t="s">
        <v>22</v>
      </c>
      <c r="H25" s="33" t="s">
        <v>153</v>
      </c>
      <c r="I25" s="33" t="s">
        <v>164</v>
      </c>
      <c r="J25" s="33" t="s">
        <v>259</v>
      </c>
      <c r="K25" s="36" t="s">
        <v>83</v>
      </c>
      <c r="L25" s="33">
        <v>1</v>
      </c>
      <c r="M25" s="1">
        <v>0</v>
      </c>
      <c r="N25" s="1" t="s">
        <v>28</v>
      </c>
      <c r="O25" s="1" t="s">
        <v>17</v>
      </c>
      <c r="P25" s="1">
        <v>0</v>
      </c>
      <c r="Q25" s="5">
        <v>0</v>
      </c>
      <c r="R25" s="1">
        <v>0</v>
      </c>
      <c r="S25" s="1">
        <v>0</v>
      </c>
      <c r="T25" s="1">
        <v>0</v>
      </c>
      <c r="U25" s="1">
        <f t="shared" si="0"/>
        <v>30000</v>
      </c>
      <c r="V25" s="1" t="s">
        <v>174</v>
      </c>
      <c r="W25" s="1">
        <v>0</v>
      </c>
      <c r="X25" s="1">
        <v>0</v>
      </c>
      <c r="Y25" s="1">
        <v>0</v>
      </c>
      <c r="Z25" s="1" t="s">
        <v>208</v>
      </c>
      <c r="AA25" s="1">
        <v>0</v>
      </c>
      <c r="AB25" s="1">
        <v>0</v>
      </c>
      <c r="AC25" s="1">
        <v>1</v>
      </c>
      <c r="AD25" s="1">
        <v>1</v>
      </c>
      <c r="AE25" s="1">
        <v>0</v>
      </c>
      <c r="AF25" s="1">
        <v>0</v>
      </c>
      <c r="AG25" s="1" t="s">
        <v>213</v>
      </c>
      <c r="AH25" s="43"/>
      <c r="AI25" s="43"/>
      <c r="AJ25" s="43"/>
      <c r="AK25" s="43"/>
      <c r="AL25" s="43"/>
    </row>
    <row r="26" spans="1:38" x14ac:dyDescent="0.3">
      <c r="A26" s="29">
        <v>24</v>
      </c>
      <c r="B26" s="30">
        <f t="shared" si="1"/>
        <v>42240</v>
      </c>
      <c r="C26" s="31">
        <v>2015</v>
      </c>
      <c r="D26" s="32">
        <v>19</v>
      </c>
      <c r="E26" s="32" t="s">
        <v>114</v>
      </c>
      <c r="F26" s="33" t="s">
        <v>27</v>
      </c>
      <c r="G26" s="33" t="s">
        <v>25</v>
      </c>
      <c r="H26" s="33" t="s">
        <v>180</v>
      </c>
      <c r="I26" s="33" t="s">
        <v>202</v>
      </c>
      <c r="J26" s="33" t="s">
        <v>260</v>
      </c>
      <c r="K26" s="36" t="s">
        <v>103</v>
      </c>
      <c r="L26" s="33">
        <v>1</v>
      </c>
      <c r="M26" s="1">
        <v>1</v>
      </c>
      <c r="N26" s="1" t="s">
        <v>28</v>
      </c>
      <c r="O26" s="1" t="s">
        <v>17</v>
      </c>
      <c r="P26" s="1">
        <v>1</v>
      </c>
      <c r="Q26" s="5">
        <v>1</v>
      </c>
      <c r="R26" s="1">
        <v>1</v>
      </c>
      <c r="S26" s="1">
        <v>0</v>
      </c>
      <c r="T26" s="1">
        <v>0</v>
      </c>
      <c r="U26" s="1">
        <f t="shared" si="0"/>
        <v>40000</v>
      </c>
      <c r="V26" s="1" t="s">
        <v>175</v>
      </c>
      <c r="W26" s="1">
        <v>0</v>
      </c>
      <c r="X26" s="1">
        <v>0</v>
      </c>
      <c r="Y26" s="1">
        <v>0</v>
      </c>
      <c r="Z26" s="1" t="s">
        <v>211</v>
      </c>
      <c r="AA26" s="1">
        <v>0</v>
      </c>
      <c r="AB26" s="1">
        <v>0</v>
      </c>
      <c r="AC26" s="1">
        <v>1</v>
      </c>
      <c r="AD26" s="1">
        <v>0</v>
      </c>
      <c r="AE26" s="1">
        <v>1</v>
      </c>
      <c r="AF26" s="1">
        <v>1</v>
      </c>
      <c r="AG26" s="1" t="s">
        <v>219</v>
      </c>
      <c r="AH26" s="43"/>
      <c r="AI26" s="43"/>
      <c r="AJ26" s="43"/>
      <c r="AK26" s="43"/>
      <c r="AL26" s="43"/>
    </row>
    <row r="27" spans="1:38" x14ac:dyDescent="0.3">
      <c r="A27" s="29">
        <f t="shared" ref="A27:A42" si="2">A26+1</f>
        <v>25</v>
      </c>
      <c r="B27" s="30">
        <f t="shared" si="1"/>
        <v>42242</v>
      </c>
      <c r="C27" s="31">
        <v>2015</v>
      </c>
      <c r="D27" s="32">
        <v>43</v>
      </c>
      <c r="E27" s="32" t="s">
        <v>72</v>
      </c>
      <c r="F27" s="33" t="s">
        <v>26</v>
      </c>
      <c r="G27" s="33" t="s">
        <v>23</v>
      </c>
      <c r="H27" s="33" t="s">
        <v>149</v>
      </c>
      <c r="I27" s="33" t="s">
        <v>194</v>
      </c>
      <c r="J27" s="33" t="s">
        <v>261</v>
      </c>
      <c r="K27" s="36" t="s">
        <v>34</v>
      </c>
      <c r="L27" s="33">
        <v>1</v>
      </c>
      <c r="M27" s="1">
        <v>0</v>
      </c>
      <c r="N27" s="1" t="s">
        <v>28</v>
      </c>
      <c r="O27" s="1" t="s">
        <v>17</v>
      </c>
      <c r="P27" s="1">
        <v>0</v>
      </c>
      <c r="Q27" s="5">
        <v>0</v>
      </c>
      <c r="R27" s="1">
        <v>0</v>
      </c>
      <c r="S27" s="1">
        <v>0</v>
      </c>
      <c r="T27" s="1">
        <v>0</v>
      </c>
      <c r="U27" s="1">
        <f t="shared" si="0"/>
        <v>10000</v>
      </c>
      <c r="V27" s="1" t="s">
        <v>176</v>
      </c>
      <c r="W27" s="1">
        <v>0</v>
      </c>
      <c r="X27" s="1">
        <v>0</v>
      </c>
      <c r="Y27" s="1">
        <v>0</v>
      </c>
      <c r="Z27" s="1" t="s">
        <v>209</v>
      </c>
      <c r="AA27" s="1">
        <v>0</v>
      </c>
      <c r="AB27" s="1">
        <v>0</v>
      </c>
      <c r="AC27" s="1">
        <v>0</v>
      </c>
      <c r="AD27" s="1">
        <v>0</v>
      </c>
      <c r="AE27" s="1">
        <v>0</v>
      </c>
      <c r="AF27" s="1">
        <v>0</v>
      </c>
      <c r="AG27" s="1" t="s">
        <v>218</v>
      </c>
      <c r="AH27" s="43"/>
      <c r="AI27" s="43"/>
      <c r="AJ27" s="43"/>
      <c r="AK27" s="43"/>
      <c r="AL27" s="43"/>
    </row>
    <row r="28" spans="1:38" x14ac:dyDescent="0.3">
      <c r="A28" s="29">
        <f t="shared" si="2"/>
        <v>26</v>
      </c>
      <c r="B28" s="30">
        <f t="shared" si="1"/>
        <v>42244</v>
      </c>
      <c r="C28" s="31">
        <v>2015</v>
      </c>
      <c r="D28" s="32">
        <v>5</v>
      </c>
      <c r="E28" s="32" t="s">
        <v>72</v>
      </c>
      <c r="F28" s="33" t="s">
        <v>70</v>
      </c>
      <c r="G28" s="33" t="s">
        <v>71</v>
      </c>
      <c r="H28" s="33" t="s">
        <v>179</v>
      </c>
      <c r="I28" s="33" t="s">
        <v>203</v>
      </c>
      <c r="J28" s="33" t="s">
        <v>262</v>
      </c>
      <c r="K28" s="36" t="s">
        <v>107</v>
      </c>
      <c r="L28" s="33">
        <v>1</v>
      </c>
      <c r="M28" s="1">
        <v>0</v>
      </c>
      <c r="N28" s="1" t="s">
        <v>28</v>
      </c>
      <c r="O28" s="1" t="s">
        <v>18</v>
      </c>
      <c r="P28" s="1">
        <v>0</v>
      </c>
      <c r="Q28" s="5">
        <v>0</v>
      </c>
      <c r="R28" s="1">
        <v>0</v>
      </c>
      <c r="S28" s="1">
        <v>0</v>
      </c>
      <c r="T28" s="1">
        <v>0</v>
      </c>
      <c r="U28" s="1">
        <f t="shared" si="0"/>
        <v>50000</v>
      </c>
      <c r="V28" s="1" t="s">
        <v>174</v>
      </c>
      <c r="W28" s="1">
        <v>0</v>
      </c>
      <c r="X28" s="1">
        <v>0</v>
      </c>
      <c r="Y28" s="1">
        <v>0</v>
      </c>
      <c r="Z28" s="1" t="s">
        <v>209</v>
      </c>
      <c r="AA28" s="1">
        <v>0</v>
      </c>
      <c r="AB28" s="1">
        <v>0</v>
      </c>
      <c r="AC28" s="1">
        <v>1</v>
      </c>
      <c r="AD28" s="1">
        <v>1</v>
      </c>
      <c r="AE28" s="1">
        <v>0</v>
      </c>
      <c r="AF28" s="1">
        <v>0</v>
      </c>
      <c r="AG28" s="1" t="s">
        <v>218</v>
      </c>
      <c r="AH28" s="43"/>
      <c r="AI28" s="43"/>
      <c r="AJ28" s="43"/>
      <c r="AK28" s="43"/>
      <c r="AL28" s="43"/>
    </row>
    <row r="29" spans="1:38" x14ac:dyDescent="0.3">
      <c r="A29" s="29">
        <f t="shared" si="2"/>
        <v>27</v>
      </c>
      <c r="B29" s="30">
        <f t="shared" si="1"/>
        <v>42246</v>
      </c>
      <c r="C29" s="31">
        <v>2015</v>
      </c>
      <c r="D29" s="32">
        <v>4</v>
      </c>
      <c r="E29" s="32" t="s">
        <v>72</v>
      </c>
      <c r="F29" s="33" t="s">
        <v>27</v>
      </c>
      <c r="G29" s="33" t="s">
        <v>22</v>
      </c>
      <c r="H29" s="33" t="s">
        <v>154</v>
      </c>
      <c r="I29" s="33" t="s">
        <v>204</v>
      </c>
      <c r="J29" s="33" t="s">
        <v>263</v>
      </c>
      <c r="K29" s="36" t="s">
        <v>84</v>
      </c>
      <c r="L29" s="33">
        <v>1</v>
      </c>
      <c r="M29" s="1">
        <v>1</v>
      </c>
      <c r="N29" s="1" t="s">
        <v>29</v>
      </c>
      <c r="O29" s="1" t="s">
        <v>17</v>
      </c>
      <c r="P29" s="1">
        <v>0</v>
      </c>
      <c r="Q29" s="5">
        <v>1</v>
      </c>
      <c r="R29" s="1">
        <v>1</v>
      </c>
      <c r="S29" s="1">
        <v>0</v>
      </c>
      <c r="T29" s="1">
        <v>0</v>
      </c>
      <c r="U29" s="1">
        <f t="shared" si="0"/>
        <v>30000</v>
      </c>
      <c r="V29" s="1" t="s">
        <v>174</v>
      </c>
      <c r="W29" s="1">
        <v>0</v>
      </c>
      <c r="X29" s="1">
        <v>0</v>
      </c>
      <c r="Y29" s="1">
        <v>0</v>
      </c>
      <c r="Z29" s="1" t="s">
        <v>211</v>
      </c>
      <c r="AA29" s="1">
        <v>0</v>
      </c>
      <c r="AB29" s="1">
        <v>0</v>
      </c>
      <c r="AC29" s="1">
        <v>0</v>
      </c>
      <c r="AD29" s="1">
        <v>0</v>
      </c>
      <c r="AE29" s="1">
        <v>0</v>
      </c>
      <c r="AF29" s="1">
        <v>0</v>
      </c>
      <c r="AG29" s="1" t="s">
        <v>214</v>
      </c>
      <c r="AH29" s="43"/>
      <c r="AI29" s="43"/>
      <c r="AJ29" s="43"/>
      <c r="AK29" s="43"/>
      <c r="AL29" s="43"/>
    </row>
    <row r="30" spans="1:38" x14ac:dyDescent="0.3">
      <c r="A30" s="29">
        <f t="shared" si="2"/>
        <v>28</v>
      </c>
      <c r="B30" s="30">
        <f t="shared" si="1"/>
        <v>42248</v>
      </c>
      <c r="C30" s="31">
        <v>2015</v>
      </c>
      <c r="D30" s="32">
        <v>20</v>
      </c>
      <c r="E30" s="32" t="s">
        <v>114</v>
      </c>
      <c r="F30" s="33" t="s">
        <v>26</v>
      </c>
      <c r="G30" s="33" t="s">
        <v>24</v>
      </c>
      <c r="H30" s="33" t="s">
        <v>150</v>
      </c>
      <c r="I30" s="33" t="s">
        <v>189</v>
      </c>
      <c r="J30" s="33" t="s">
        <v>264</v>
      </c>
      <c r="K30" s="36" t="s">
        <v>92</v>
      </c>
      <c r="L30" s="33">
        <v>1</v>
      </c>
      <c r="M30" s="1">
        <v>0</v>
      </c>
      <c r="N30" s="1" t="s">
        <v>28</v>
      </c>
      <c r="O30" s="1" t="s">
        <v>17</v>
      </c>
      <c r="P30" s="1">
        <v>0</v>
      </c>
      <c r="Q30" s="5">
        <v>0</v>
      </c>
      <c r="R30" s="1">
        <v>0</v>
      </c>
      <c r="S30" s="1">
        <v>0</v>
      </c>
      <c r="T30" s="1">
        <v>0</v>
      </c>
      <c r="U30" s="1">
        <f t="shared" si="0"/>
        <v>20000</v>
      </c>
      <c r="V30" s="1" t="s">
        <v>174</v>
      </c>
      <c r="W30" s="1">
        <v>0</v>
      </c>
      <c r="X30" s="1">
        <v>0</v>
      </c>
      <c r="Y30" s="1">
        <v>0</v>
      </c>
      <c r="Z30" s="1" t="s">
        <v>209</v>
      </c>
      <c r="AA30" s="1">
        <v>0</v>
      </c>
      <c r="AB30" s="1">
        <v>0</v>
      </c>
      <c r="AC30" s="1">
        <v>1</v>
      </c>
      <c r="AD30" s="1">
        <v>1</v>
      </c>
      <c r="AE30" s="1">
        <v>0</v>
      </c>
      <c r="AF30" s="1">
        <v>1</v>
      </c>
      <c r="AG30" s="1" t="s">
        <v>222</v>
      </c>
      <c r="AH30" s="43"/>
      <c r="AI30" s="43"/>
      <c r="AJ30" s="43"/>
      <c r="AK30" s="43"/>
      <c r="AL30" s="43"/>
    </row>
    <row r="31" spans="1:38" x14ac:dyDescent="0.3">
      <c r="A31" s="29">
        <f t="shared" si="2"/>
        <v>29</v>
      </c>
      <c r="B31" s="30">
        <f t="shared" si="1"/>
        <v>42250</v>
      </c>
      <c r="C31" s="31">
        <v>2015</v>
      </c>
      <c r="D31" s="32">
        <v>7</v>
      </c>
      <c r="E31" s="32" t="s">
        <v>114</v>
      </c>
      <c r="F31" s="33" t="s">
        <v>70</v>
      </c>
      <c r="G31" s="33" t="s">
        <v>72</v>
      </c>
      <c r="H31" s="33" t="s">
        <v>182</v>
      </c>
      <c r="I31" s="33" t="s">
        <v>201</v>
      </c>
      <c r="J31" s="33" t="s">
        <v>265</v>
      </c>
      <c r="K31" s="36" t="s">
        <v>108</v>
      </c>
      <c r="L31" s="33">
        <v>1</v>
      </c>
      <c r="M31" s="1">
        <v>1</v>
      </c>
      <c r="N31" s="1" t="s">
        <v>28</v>
      </c>
      <c r="O31" s="1" t="s">
        <v>17</v>
      </c>
      <c r="P31" s="1">
        <v>1</v>
      </c>
      <c r="Q31" s="5">
        <v>0</v>
      </c>
      <c r="R31" s="1">
        <v>0</v>
      </c>
      <c r="S31" s="1">
        <v>0</v>
      </c>
      <c r="T31" s="1">
        <v>0</v>
      </c>
      <c r="U31" s="1">
        <f t="shared" si="0"/>
        <v>60000</v>
      </c>
      <c r="V31" s="1" t="s">
        <v>174</v>
      </c>
      <c r="W31" s="1">
        <v>1</v>
      </c>
      <c r="X31" s="1">
        <v>0</v>
      </c>
      <c r="Y31" s="1">
        <v>0</v>
      </c>
      <c r="Z31" s="1" t="s">
        <v>212</v>
      </c>
      <c r="AA31" s="1">
        <v>0</v>
      </c>
      <c r="AB31" s="1">
        <v>0</v>
      </c>
      <c r="AC31" s="1">
        <v>1</v>
      </c>
      <c r="AD31" s="1">
        <v>0</v>
      </c>
      <c r="AE31" s="1">
        <v>1</v>
      </c>
      <c r="AF31" s="1">
        <v>0</v>
      </c>
      <c r="AG31" s="1" t="s">
        <v>213</v>
      </c>
      <c r="AH31" s="43"/>
      <c r="AI31" s="43"/>
      <c r="AJ31" s="43"/>
      <c r="AK31" s="43"/>
      <c r="AL31" s="43"/>
    </row>
    <row r="32" spans="1:38" x14ac:dyDescent="0.3">
      <c r="A32" s="29">
        <f t="shared" si="2"/>
        <v>30</v>
      </c>
      <c r="B32" s="30">
        <f t="shared" si="1"/>
        <v>42252</v>
      </c>
      <c r="C32" s="31">
        <v>2015</v>
      </c>
      <c r="D32" s="32">
        <v>8</v>
      </c>
      <c r="E32" s="32" t="s">
        <v>72</v>
      </c>
      <c r="F32" s="33" t="s">
        <v>26</v>
      </c>
      <c r="G32" s="33" t="s">
        <v>23</v>
      </c>
      <c r="H32" s="33" t="s">
        <v>158</v>
      </c>
      <c r="I32" s="33" t="s">
        <v>171</v>
      </c>
      <c r="J32" s="33" t="s">
        <v>266</v>
      </c>
      <c r="K32" s="36" t="s">
        <v>38</v>
      </c>
      <c r="L32" s="33">
        <v>1</v>
      </c>
      <c r="M32" s="1">
        <v>1</v>
      </c>
      <c r="N32" s="1" t="s">
        <v>28</v>
      </c>
      <c r="O32" s="1" t="s">
        <v>17</v>
      </c>
      <c r="P32" s="1">
        <v>0</v>
      </c>
      <c r="Q32" s="5">
        <v>0</v>
      </c>
      <c r="R32" s="1">
        <v>0</v>
      </c>
      <c r="S32" s="1">
        <v>0</v>
      </c>
      <c r="T32" s="1">
        <v>0</v>
      </c>
      <c r="U32" s="1">
        <f t="shared" si="0"/>
        <v>10000</v>
      </c>
      <c r="V32" s="1" t="s">
        <v>175</v>
      </c>
      <c r="W32" s="1">
        <v>0</v>
      </c>
      <c r="X32" s="1">
        <v>1</v>
      </c>
      <c r="Y32" s="1">
        <v>1</v>
      </c>
      <c r="Z32" s="1" t="s">
        <v>211</v>
      </c>
      <c r="AA32" s="3">
        <v>42247</v>
      </c>
      <c r="AB32" s="3">
        <v>42250</v>
      </c>
      <c r="AC32" s="1">
        <v>1</v>
      </c>
      <c r="AD32" s="1">
        <v>0</v>
      </c>
      <c r="AE32" s="1">
        <v>1</v>
      </c>
      <c r="AF32" s="1">
        <v>1</v>
      </c>
      <c r="AG32" s="1" t="s">
        <v>221</v>
      </c>
      <c r="AH32" s="43"/>
      <c r="AI32" s="43"/>
      <c r="AJ32" s="43"/>
      <c r="AK32" s="43"/>
      <c r="AL32" s="43"/>
    </row>
    <row r="33" spans="1:38" x14ac:dyDescent="0.3">
      <c r="A33" s="29">
        <f t="shared" si="2"/>
        <v>31</v>
      </c>
      <c r="B33" s="30">
        <f t="shared" si="1"/>
        <v>42254</v>
      </c>
      <c r="C33" s="31">
        <v>2015</v>
      </c>
      <c r="D33" s="32">
        <v>44</v>
      </c>
      <c r="E33" s="32" t="s">
        <v>114</v>
      </c>
      <c r="F33" s="33" t="s">
        <v>70</v>
      </c>
      <c r="G33" s="33" t="s">
        <v>72</v>
      </c>
      <c r="H33" s="33" t="s">
        <v>183</v>
      </c>
      <c r="I33" s="33" t="s">
        <v>205</v>
      </c>
      <c r="J33" s="33" t="s">
        <v>267</v>
      </c>
      <c r="K33" s="36" t="s">
        <v>109</v>
      </c>
      <c r="L33" s="33">
        <v>1</v>
      </c>
      <c r="M33" s="1">
        <v>0</v>
      </c>
      <c r="N33" s="1" t="s">
        <v>29</v>
      </c>
      <c r="O33" s="1" t="s">
        <v>17</v>
      </c>
      <c r="P33" s="1">
        <v>0</v>
      </c>
      <c r="Q33" s="5">
        <v>0</v>
      </c>
      <c r="R33" s="1">
        <v>0</v>
      </c>
      <c r="S33" s="1">
        <v>0</v>
      </c>
      <c r="T33" s="1">
        <v>0</v>
      </c>
      <c r="U33" s="1">
        <f t="shared" si="0"/>
        <v>60000</v>
      </c>
      <c r="V33" s="1" t="s">
        <v>175</v>
      </c>
      <c r="W33" s="1">
        <v>0</v>
      </c>
      <c r="X33" s="1">
        <v>0</v>
      </c>
      <c r="Y33" s="1">
        <v>0</v>
      </c>
      <c r="Z33" s="1" t="s">
        <v>210</v>
      </c>
      <c r="AA33" s="1">
        <v>0</v>
      </c>
      <c r="AB33" s="1">
        <v>0</v>
      </c>
      <c r="AC33" s="1">
        <v>0</v>
      </c>
      <c r="AD33" s="1">
        <v>0</v>
      </c>
      <c r="AE33" s="1">
        <v>0</v>
      </c>
      <c r="AF33" s="1">
        <v>0</v>
      </c>
      <c r="AG33" s="1" t="s">
        <v>217</v>
      </c>
      <c r="AH33" s="43"/>
      <c r="AI33" s="43"/>
      <c r="AJ33" s="43"/>
      <c r="AK33" s="43"/>
      <c r="AL33" s="43"/>
    </row>
    <row r="34" spans="1:38" x14ac:dyDescent="0.3">
      <c r="A34" s="29">
        <f t="shared" si="2"/>
        <v>32</v>
      </c>
      <c r="B34" s="30">
        <f t="shared" si="1"/>
        <v>42256</v>
      </c>
      <c r="C34" s="31">
        <v>2015</v>
      </c>
      <c r="D34" s="32">
        <v>21</v>
      </c>
      <c r="E34" s="32" t="s">
        <v>72</v>
      </c>
      <c r="F34" s="33" t="s">
        <v>27</v>
      </c>
      <c r="G34" s="33" t="s">
        <v>22</v>
      </c>
      <c r="H34" s="33" t="s">
        <v>184</v>
      </c>
      <c r="I34" s="33" t="s">
        <v>206</v>
      </c>
      <c r="J34" s="33" t="s">
        <v>268</v>
      </c>
      <c r="K34" s="36" t="s">
        <v>85</v>
      </c>
      <c r="L34" s="33">
        <v>1</v>
      </c>
      <c r="M34" s="1">
        <v>0</v>
      </c>
      <c r="N34" s="1" t="s">
        <v>29</v>
      </c>
      <c r="O34" s="1" t="s">
        <v>17</v>
      </c>
      <c r="P34" s="1">
        <v>0</v>
      </c>
      <c r="Q34" s="5">
        <v>0</v>
      </c>
      <c r="R34" s="1">
        <v>0</v>
      </c>
      <c r="S34" s="1">
        <v>0</v>
      </c>
      <c r="T34" s="1">
        <v>0</v>
      </c>
      <c r="U34" s="1">
        <f t="shared" si="0"/>
        <v>30000</v>
      </c>
      <c r="V34" s="1" t="s">
        <v>174</v>
      </c>
      <c r="W34" s="1">
        <v>0</v>
      </c>
      <c r="X34" s="1">
        <v>0</v>
      </c>
      <c r="Y34" s="1">
        <v>0</v>
      </c>
      <c r="Z34" s="1" t="s">
        <v>207</v>
      </c>
      <c r="AA34" s="1">
        <v>0</v>
      </c>
      <c r="AB34" s="1">
        <v>0</v>
      </c>
      <c r="AC34" s="1">
        <v>0</v>
      </c>
      <c r="AD34" s="1">
        <v>0</v>
      </c>
      <c r="AE34" s="1">
        <v>0</v>
      </c>
      <c r="AF34" s="1">
        <v>0</v>
      </c>
      <c r="AG34" s="1" t="s">
        <v>223</v>
      </c>
      <c r="AH34" s="43"/>
      <c r="AI34" s="43"/>
      <c r="AJ34" s="43"/>
      <c r="AK34" s="43"/>
      <c r="AL34" s="43"/>
    </row>
    <row r="35" spans="1:38" x14ac:dyDescent="0.3">
      <c r="A35" s="29">
        <f t="shared" si="2"/>
        <v>33</v>
      </c>
      <c r="B35" s="30">
        <f t="shared" si="1"/>
        <v>42258</v>
      </c>
      <c r="C35" s="31">
        <v>2015</v>
      </c>
      <c r="D35" s="32">
        <v>1</v>
      </c>
      <c r="E35" s="32" t="s">
        <v>114</v>
      </c>
      <c r="F35" s="33" t="s">
        <v>26</v>
      </c>
      <c r="G35" s="33" t="s">
        <v>24</v>
      </c>
      <c r="H35" s="33" t="s">
        <v>185</v>
      </c>
      <c r="I35" s="33" t="s">
        <v>224</v>
      </c>
      <c r="J35" s="33" t="s">
        <v>269</v>
      </c>
      <c r="K35" s="36" t="s">
        <v>93</v>
      </c>
      <c r="L35" s="33">
        <v>1</v>
      </c>
      <c r="M35" s="1">
        <v>1</v>
      </c>
      <c r="N35" s="1" t="s">
        <v>28</v>
      </c>
      <c r="O35" s="1" t="s">
        <v>18</v>
      </c>
      <c r="P35" s="1">
        <v>1</v>
      </c>
      <c r="Q35" s="5">
        <v>1</v>
      </c>
      <c r="R35" s="1">
        <v>1</v>
      </c>
      <c r="S35" s="1">
        <v>1</v>
      </c>
      <c r="T35" s="1">
        <v>1</v>
      </c>
      <c r="U35" s="1">
        <f t="shared" ref="U35:U62" si="3">IF(G35="A", 10000, IF(G35="B",20000,IF(G35="C",30000,IF(G35="D",40000,IF(G35="E",50000,IF(G35="F",60000))))))</f>
        <v>20000</v>
      </c>
      <c r="V35" s="1" t="s">
        <v>174</v>
      </c>
      <c r="W35" s="1">
        <v>1</v>
      </c>
      <c r="X35" s="1">
        <v>0</v>
      </c>
      <c r="Y35" s="1">
        <v>0</v>
      </c>
      <c r="Z35" s="1" t="s">
        <v>211</v>
      </c>
      <c r="AA35" s="1">
        <v>0</v>
      </c>
      <c r="AB35" s="1">
        <v>0</v>
      </c>
      <c r="AC35" s="1">
        <v>0</v>
      </c>
      <c r="AD35" s="1">
        <v>0</v>
      </c>
      <c r="AE35" s="1">
        <v>0</v>
      </c>
      <c r="AF35" s="1">
        <v>0</v>
      </c>
      <c r="AG35" s="1" t="s">
        <v>222</v>
      </c>
      <c r="AH35" s="43"/>
      <c r="AI35" s="43"/>
      <c r="AJ35" s="43"/>
      <c r="AK35" s="43"/>
      <c r="AL35" s="43"/>
    </row>
    <row r="36" spans="1:38" x14ac:dyDescent="0.3">
      <c r="A36" s="29">
        <f t="shared" si="2"/>
        <v>34</v>
      </c>
      <c r="B36" s="30">
        <f t="shared" si="1"/>
        <v>42260</v>
      </c>
      <c r="C36" s="31">
        <v>2015</v>
      </c>
      <c r="D36" s="32">
        <v>9</v>
      </c>
      <c r="E36" s="32" t="s">
        <v>114</v>
      </c>
      <c r="F36" s="33" t="s">
        <v>26</v>
      </c>
      <c r="G36" s="33" t="s">
        <v>24</v>
      </c>
      <c r="H36" s="33" t="s">
        <v>150</v>
      </c>
      <c r="I36" s="33" t="s">
        <v>196</v>
      </c>
      <c r="J36" s="33" t="s">
        <v>270</v>
      </c>
      <c r="K36" s="36" t="s">
        <v>94</v>
      </c>
      <c r="L36" s="33">
        <v>1</v>
      </c>
      <c r="M36" s="1">
        <v>0</v>
      </c>
      <c r="N36" s="1" t="s">
        <v>28</v>
      </c>
      <c r="O36" s="1" t="s">
        <v>17</v>
      </c>
      <c r="P36" s="1">
        <v>0</v>
      </c>
      <c r="Q36" s="5">
        <v>0</v>
      </c>
      <c r="R36" s="1">
        <v>0</v>
      </c>
      <c r="S36" s="1">
        <v>0</v>
      </c>
      <c r="T36" s="1">
        <v>0</v>
      </c>
      <c r="U36" s="1">
        <f t="shared" si="3"/>
        <v>20000</v>
      </c>
      <c r="V36" s="1" t="s">
        <v>174</v>
      </c>
      <c r="W36" s="1">
        <v>0</v>
      </c>
      <c r="X36" s="1">
        <v>0</v>
      </c>
      <c r="Y36" s="1">
        <v>1</v>
      </c>
      <c r="Z36" s="1" t="s">
        <v>209</v>
      </c>
      <c r="AA36" s="3">
        <v>42248</v>
      </c>
      <c r="AB36" s="3">
        <v>42251</v>
      </c>
      <c r="AC36" s="1">
        <v>0</v>
      </c>
      <c r="AD36" s="1">
        <v>0</v>
      </c>
      <c r="AE36" s="1">
        <v>0</v>
      </c>
      <c r="AF36" s="1">
        <v>0</v>
      </c>
      <c r="AG36" s="1" t="s">
        <v>218</v>
      </c>
      <c r="AH36" s="43"/>
      <c r="AI36" s="43"/>
      <c r="AJ36" s="43"/>
      <c r="AK36" s="43"/>
      <c r="AL36" s="43"/>
    </row>
    <row r="37" spans="1:38" x14ac:dyDescent="0.3">
      <c r="A37" s="29">
        <f t="shared" si="2"/>
        <v>35</v>
      </c>
      <c r="B37" s="30">
        <f t="shared" si="1"/>
        <v>42262</v>
      </c>
      <c r="C37" s="31">
        <v>2015</v>
      </c>
      <c r="D37" s="32">
        <v>45</v>
      </c>
      <c r="E37" s="32" t="s">
        <v>72</v>
      </c>
      <c r="F37" s="33" t="s">
        <v>26</v>
      </c>
      <c r="G37" s="33" t="s">
        <v>23</v>
      </c>
      <c r="H37" s="33" t="s">
        <v>158</v>
      </c>
      <c r="I37" s="33" t="s">
        <v>225</v>
      </c>
      <c r="J37" s="33" t="s">
        <v>271</v>
      </c>
      <c r="K37" s="36" t="s">
        <v>40</v>
      </c>
      <c r="L37" s="33">
        <v>1</v>
      </c>
      <c r="M37" s="1">
        <v>0</v>
      </c>
      <c r="N37" s="1" t="s">
        <v>29</v>
      </c>
      <c r="O37" s="1" t="s">
        <v>17</v>
      </c>
      <c r="P37" s="1">
        <v>0</v>
      </c>
      <c r="Q37" s="5">
        <v>0</v>
      </c>
      <c r="R37" s="1">
        <v>0</v>
      </c>
      <c r="S37" s="1">
        <v>0</v>
      </c>
      <c r="T37" s="1">
        <v>0</v>
      </c>
      <c r="U37" s="1">
        <f t="shared" si="3"/>
        <v>10000</v>
      </c>
      <c r="V37" s="1" t="s">
        <v>178</v>
      </c>
      <c r="W37" s="1">
        <v>0</v>
      </c>
      <c r="X37" s="1">
        <v>0</v>
      </c>
      <c r="Y37" s="1">
        <v>0</v>
      </c>
      <c r="Z37" s="1" t="s">
        <v>210</v>
      </c>
      <c r="AA37" s="1">
        <v>0</v>
      </c>
      <c r="AB37" s="1">
        <v>0</v>
      </c>
      <c r="AC37" s="1">
        <v>1</v>
      </c>
      <c r="AD37" s="1">
        <v>0</v>
      </c>
      <c r="AE37" s="1">
        <v>1</v>
      </c>
      <c r="AF37" s="1">
        <v>1</v>
      </c>
      <c r="AG37" s="1" t="s">
        <v>213</v>
      </c>
      <c r="AH37" s="43"/>
      <c r="AI37" s="43"/>
      <c r="AJ37" s="43"/>
      <c r="AK37" s="43"/>
      <c r="AL37" s="43"/>
    </row>
    <row r="38" spans="1:38" x14ac:dyDescent="0.3">
      <c r="A38" s="29">
        <f t="shared" si="2"/>
        <v>36</v>
      </c>
      <c r="B38" s="30">
        <f t="shared" si="1"/>
        <v>42264</v>
      </c>
      <c r="C38" s="31">
        <v>2015</v>
      </c>
      <c r="D38" s="32">
        <v>22</v>
      </c>
      <c r="E38" s="32" t="s">
        <v>114</v>
      </c>
      <c r="F38" s="33" t="s">
        <v>27</v>
      </c>
      <c r="G38" s="33" t="s">
        <v>25</v>
      </c>
      <c r="H38" s="33" t="s">
        <v>180</v>
      </c>
      <c r="I38" s="33" t="s">
        <v>195</v>
      </c>
      <c r="J38" s="33" t="s">
        <v>272</v>
      </c>
      <c r="K38" s="36" t="s">
        <v>104</v>
      </c>
      <c r="L38" s="33">
        <v>1</v>
      </c>
      <c r="M38" s="1">
        <v>0</v>
      </c>
      <c r="N38" s="1" t="s">
        <v>28</v>
      </c>
      <c r="O38" s="1" t="s">
        <v>17</v>
      </c>
      <c r="P38" s="1">
        <v>0</v>
      </c>
      <c r="Q38" s="5">
        <v>0</v>
      </c>
      <c r="R38" s="1">
        <v>0</v>
      </c>
      <c r="S38" s="1">
        <v>0</v>
      </c>
      <c r="T38" s="1">
        <v>0</v>
      </c>
      <c r="U38" s="1">
        <f t="shared" si="3"/>
        <v>40000</v>
      </c>
      <c r="V38" s="1" t="s">
        <v>175</v>
      </c>
      <c r="W38" s="1">
        <v>0</v>
      </c>
      <c r="X38" s="1">
        <v>0</v>
      </c>
      <c r="Y38" s="1">
        <v>0</v>
      </c>
      <c r="Z38" s="1" t="s">
        <v>211</v>
      </c>
      <c r="AA38" s="1">
        <v>0</v>
      </c>
      <c r="AB38" s="1">
        <v>0</v>
      </c>
      <c r="AC38" s="1">
        <v>1</v>
      </c>
      <c r="AD38" s="1">
        <v>1</v>
      </c>
      <c r="AE38" s="1">
        <v>0</v>
      </c>
      <c r="AF38" s="1">
        <v>0</v>
      </c>
      <c r="AG38" s="1" t="s">
        <v>220</v>
      </c>
      <c r="AH38" s="43"/>
      <c r="AI38" s="43"/>
      <c r="AJ38" s="43"/>
      <c r="AK38" s="43"/>
      <c r="AL38" s="43"/>
    </row>
    <row r="39" spans="1:38" x14ac:dyDescent="0.3">
      <c r="A39" s="29">
        <f t="shared" si="2"/>
        <v>37</v>
      </c>
      <c r="B39" s="30">
        <f t="shared" si="1"/>
        <v>42266</v>
      </c>
      <c r="C39" s="31">
        <v>2015</v>
      </c>
      <c r="D39" s="32">
        <v>56</v>
      </c>
      <c r="E39" s="32" t="s">
        <v>114</v>
      </c>
      <c r="F39" s="33" t="s">
        <v>70</v>
      </c>
      <c r="G39" s="33" t="s">
        <v>71</v>
      </c>
      <c r="H39" s="33" t="s">
        <v>186</v>
      </c>
      <c r="I39" s="33" t="s">
        <v>226</v>
      </c>
      <c r="J39" s="33" t="s">
        <v>273</v>
      </c>
      <c r="K39" s="36" t="s">
        <v>110</v>
      </c>
      <c r="L39" s="33">
        <v>1</v>
      </c>
      <c r="M39" s="1">
        <v>1</v>
      </c>
      <c r="N39" s="1" t="s">
        <v>28</v>
      </c>
      <c r="O39" s="1" t="s">
        <v>17</v>
      </c>
      <c r="P39" s="1">
        <v>1</v>
      </c>
      <c r="Q39" s="5">
        <v>0</v>
      </c>
      <c r="R39" s="1">
        <v>0</v>
      </c>
      <c r="S39" s="1">
        <v>0</v>
      </c>
      <c r="T39" s="1">
        <v>0</v>
      </c>
      <c r="U39" s="1">
        <f t="shared" si="3"/>
        <v>50000</v>
      </c>
      <c r="V39" s="1" t="s">
        <v>175</v>
      </c>
      <c r="W39" s="1">
        <v>1</v>
      </c>
      <c r="X39" s="1">
        <v>0</v>
      </c>
      <c r="Y39" s="1">
        <v>0</v>
      </c>
      <c r="Z39" s="1" t="s">
        <v>207</v>
      </c>
      <c r="AA39" s="1">
        <v>0</v>
      </c>
      <c r="AB39" s="1">
        <v>0</v>
      </c>
      <c r="AC39" s="1">
        <v>1</v>
      </c>
      <c r="AD39" s="1">
        <v>1</v>
      </c>
      <c r="AE39" s="1">
        <v>0</v>
      </c>
      <c r="AF39" s="1">
        <v>0</v>
      </c>
      <c r="AG39" s="1" t="s">
        <v>214</v>
      </c>
      <c r="AH39" s="43"/>
      <c r="AI39" s="43"/>
      <c r="AJ39" s="43"/>
      <c r="AK39" s="43"/>
      <c r="AL39" s="43"/>
    </row>
    <row r="40" spans="1:38" x14ac:dyDescent="0.3">
      <c r="A40" s="29">
        <f t="shared" si="2"/>
        <v>38</v>
      </c>
      <c r="B40" s="30">
        <f t="shared" si="1"/>
        <v>42268</v>
      </c>
      <c r="C40" s="31">
        <v>2015</v>
      </c>
      <c r="D40" s="32">
        <v>79</v>
      </c>
      <c r="E40" s="32" t="s">
        <v>114</v>
      </c>
      <c r="F40" s="33" t="s">
        <v>27</v>
      </c>
      <c r="G40" s="33" t="s">
        <v>22</v>
      </c>
      <c r="H40" s="33" t="s">
        <v>154</v>
      </c>
      <c r="I40" s="33" t="s">
        <v>204</v>
      </c>
      <c r="J40" s="33" t="s">
        <v>274</v>
      </c>
      <c r="K40" s="36" t="s">
        <v>97</v>
      </c>
      <c r="L40" s="33">
        <v>1</v>
      </c>
      <c r="M40" s="1">
        <v>0</v>
      </c>
      <c r="N40" s="1" t="s">
        <v>28</v>
      </c>
      <c r="O40" s="1" t="s">
        <v>17</v>
      </c>
      <c r="P40" s="1">
        <v>0</v>
      </c>
      <c r="Q40" s="5">
        <v>0</v>
      </c>
      <c r="R40" s="1">
        <v>0</v>
      </c>
      <c r="S40" s="1">
        <v>0</v>
      </c>
      <c r="T40" s="1">
        <v>0</v>
      </c>
      <c r="U40" s="1">
        <f t="shared" si="3"/>
        <v>30000</v>
      </c>
      <c r="V40" s="1" t="s">
        <v>174</v>
      </c>
      <c r="W40" s="1">
        <v>0</v>
      </c>
      <c r="X40" s="1">
        <v>0</v>
      </c>
      <c r="Y40" s="1">
        <v>0</v>
      </c>
      <c r="Z40" s="1" t="s">
        <v>210</v>
      </c>
      <c r="AA40" s="1">
        <v>0</v>
      </c>
      <c r="AB40" s="1">
        <v>0</v>
      </c>
      <c r="AC40" s="1">
        <v>1</v>
      </c>
      <c r="AD40" s="1">
        <v>0</v>
      </c>
      <c r="AE40" s="1">
        <v>1</v>
      </c>
      <c r="AF40" s="1">
        <v>1</v>
      </c>
      <c r="AG40" s="1" t="s">
        <v>219</v>
      </c>
      <c r="AH40" s="43"/>
      <c r="AI40" s="43"/>
      <c r="AJ40" s="43"/>
      <c r="AK40" s="43"/>
      <c r="AL40" s="43"/>
    </row>
    <row r="41" spans="1:38" x14ac:dyDescent="0.3">
      <c r="A41" s="29">
        <f t="shared" si="2"/>
        <v>39</v>
      </c>
      <c r="B41" s="30">
        <f t="shared" si="1"/>
        <v>42270</v>
      </c>
      <c r="C41" s="31">
        <v>2015</v>
      </c>
      <c r="D41" s="32">
        <v>23</v>
      </c>
      <c r="E41" s="32" t="s">
        <v>72</v>
      </c>
      <c r="F41" s="33" t="s">
        <v>27</v>
      </c>
      <c r="G41" s="33" t="s">
        <v>22</v>
      </c>
      <c r="H41" s="33" t="s">
        <v>184</v>
      </c>
      <c r="I41" s="33" t="s">
        <v>227</v>
      </c>
      <c r="J41" s="33" t="s">
        <v>275</v>
      </c>
      <c r="K41" s="36" t="s">
        <v>97</v>
      </c>
      <c r="L41" s="33">
        <v>1</v>
      </c>
      <c r="M41" s="1">
        <v>0</v>
      </c>
      <c r="N41" s="1" t="s">
        <v>28</v>
      </c>
      <c r="O41" s="1" t="s">
        <v>17</v>
      </c>
      <c r="P41" s="1">
        <v>0</v>
      </c>
      <c r="Q41" s="5">
        <v>0</v>
      </c>
      <c r="R41" s="1">
        <v>0</v>
      </c>
      <c r="S41" s="1">
        <v>0</v>
      </c>
      <c r="T41" s="1">
        <v>0</v>
      </c>
      <c r="U41" s="1">
        <f t="shared" si="3"/>
        <v>30000</v>
      </c>
      <c r="V41" s="1" t="s">
        <v>175</v>
      </c>
      <c r="W41" s="1">
        <v>0</v>
      </c>
      <c r="X41" s="1">
        <v>0</v>
      </c>
      <c r="Y41" s="1">
        <v>0</v>
      </c>
      <c r="Z41" s="1" t="s">
        <v>211</v>
      </c>
      <c r="AA41" s="1">
        <v>0</v>
      </c>
      <c r="AB41" s="1">
        <v>0</v>
      </c>
      <c r="AC41" s="1">
        <v>0</v>
      </c>
      <c r="AD41" s="1">
        <v>0</v>
      </c>
      <c r="AE41" s="1">
        <v>0</v>
      </c>
      <c r="AF41" s="1">
        <v>0</v>
      </c>
      <c r="AG41" s="1" t="s">
        <v>219</v>
      </c>
      <c r="AH41" s="43"/>
      <c r="AI41" s="43"/>
      <c r="AJ41" s="43"/>
      <c r="AK41" s="43"/>
      <c r="AL41" s="43"/>
    </row>
    <row r="42" spans="1:38" x14ac:dyDescent="0.3">
      <c r="A42" s="29">
        <f t="shared" si="2"/>
        <v>40</v>
      </c>
      <c r="B42" s="30">
        <f t="shared" si="1"/>
        <v>42272</v>
      </c>
      <c r="C42" s="31">
        <v>2015</v>
      </c>
      <c r="D42" s="32">
        <v>19</v>
      </c>
      <c r="E42" s="32" t="s">
        <v>72</v>
      </c>
      <c r="F42" s="33" t="s">
        <v>70</v>
      </c>
      <c r="G42" s="33" t="s">
        <v>72</v>
      </c>
      <c r="H42" s="33" t="s">
        <v>187</v>
      </c>
      <c r="I42" s="33" t="s">
        <v>228</v>
      </c>
      <c r="J42" s="33" t="s">
        <v>276</v>
      </c>
      <c r="K42" s="36" t="s">
        <v>111</v>
      </c>
      <c r="L42" s="33">
        <v>1</v>
      </c>
      <c r="M42" s="1">
        <v>0</v>
      </c>
      <c r="N42" s="1" t="s">
        <v>29</v>
      </c>
      <c r="O42" s="1" t="s">
        <v>18</v>
      </c>
      <c r="P42" s="1">
        <v>0</v>
      </c>
      <c r="Q42" s="5">
        <v>0</v>
      </c>
      <c r="R42" s="1">
        <v>0</v>
      </c>
      <c r="S42" s="1">
        <v>0</v>
      </c>
      <c r="T42" s="1">
        <v>0</v>
      </c>
      <c r="U42" s="1">
        <f t="shared" si="3"/>
        <v>60000</v>
      </c>
      <c r="V42" s="1" t="s">
        <v>176</v>
      </c>
      <c r="W42" s="1">
        <v>0</v>
      </c>
      <c r="X42" s="1">
        <v>0</v>
      </c>
      <c r="Y42" s="1">
        <v>0</v>
      </c>
      <c r="Z42" s="1" t="s">
        <v>207</v>
      </c>
      <c r="AA42" s="1">
        <v>0</v>
      </c>
      <c r="AB42" s="1">
        <v>0</v>
      </c>
      <c r="AC42" s="1">
        <v>0</v>
      </c>
      <c r="AD42" s="1">
        <v>0</v>
      </c>
      <c r="AE42" s="1">
        <v>0</v>
      </c>
      <c r="AF42" s="1">
        <v>0</v>
      </c>
      <c r="AG42" s="1" t="s">
        <v>214</v>
      </c>
      <c r="AH42" s="43"/>
      <c r="AI42" s="43"/>
      <c r="AJ42" s="43"/>
      <c r="AK42" s="43"/>
      <c r="AL42" s="43"/>
    </row>
    <row r="43" spans="1:38" x14ac:dyDescent="0.3">
      <c r="A43" s="29">
        <v>41</v>
      </c>
      <c r="B43" s="30">
        <v>42652</v>
      </c>
      <c r="C43" s="32">
        <v>2016</v>
      </c>
      <c r="D43" s="32">
        <v>23</v>
      </c>
      <c r="E43" s="32" t="s">
        <v>72</v>
      </c>
      <c r="F43" s="33" t="s">
        <v>26</v>
      </c>
      <c r="G43" s="33" t="s">
        <v>23</v>
      </c>
      <c r="H43" s="33" t="s">
        <v>149</v>
      </c>
      <c r="I43" s="33" t="s">
        <v>159</v>
      </c>
      <c r="J43" s="33" t="s">
        <v>237</v>
      </c>
      <c r="K43" s="37" t="s">
        <v>34</v>
      </c>
      <c r="L43" s="33">
        <v>1</v>
      </c>
      <c r="M43" s="1">
        <v>1</v>
      </c>
      <c r="N43" s="1" t="s">
        <v>28</v>
      </c>
      <c r="O43" s="1" t="s">
        <v>17</v>
      </c>
      <c r="P43" s="1">
        <v>0</v>
      </c>
      <c r="Q43" s="5">
        <v>1</v>
      </c>
      <c r="R43" s="5">
        <v>1</v>
      </c>
      <c r="S43" s="1">
        <v>0</v>
      </c>
      <c r="T43" s="1">
        <v>0</v>
      </c>
      <c r="U43">
        <f t="shared" si="3"/>
        <v>10000</v>
      </c>
      <c r="V43" s="1" t="s">
        <v>174</v>
      </c>
      <c r="W43" s="1">
        <v>1</v>
      </c>
      <c r="X43" s="1">
        <v>0</v>
      </c>
      <c r="Y43" s="1">
        <v>0</v>
      </c>
      <c r="Z43" s="1" t="s">
        <v>207</v>
      </c>
      <c r="AA43" s="3" t="str">
        <f t="shared" ref="AA43:AA48" si="4">IF(Y43=0, "0", " ")</f>
        <v>0</v>
      </c>
      <c r="AB43" s="3" t="str">
        <f t="shared" ref="AB43:AB48" si="5">IF(Y43=0, "0", " ")</f>
        <v>0</v>
      </c>
      <c r="AC43" s="5">
        <v>1</v>
      </c>
      <c r="AD43" s="5">
        <v>1</v>
      </c>
      <c r="AE43" s="5">
        <v>0</v>
      </c>
      <c r="AF43" s="5">
        <v>1</v>
      </c>
      <c r="AG43" s="3" t="s">
        <v>213</v>
      </c>
      <c r="AH43" s="43"/>
      <c r="AI43" s="43"/>
      <c r="AJ43" s="43"/>
      <c r="AK43" s="43"/>
      <c r="AL43" s="43"/>
    </row>
    <row r="44" spans="1:38" x14ac:dyDescent="0.3">
      <c r="A44" s="29">
        <v>42</v>
      </c>
      <c r="B44" s="30">
        <v>42653</v>
      </c>
      <c r="C44" s="32">
        <v>2016</v>
      </c>
      <c r="D44" s="32">
        <v>12</v>
      </c>
      <c r="E44" s="32" t="s">
        <v>114</v>
      </c>
      <c r="F44" s="33" t="s">
        <v>26</v>
      </c>
      <c r="G44" s="33" t="s">
        <v>24</v>
      </c>
      <c r="H44" s="33" t="s">
        <v>150</v>
      </c>
      <c r="I44" s="33" t="s">
        <v>160</v>
      </c>
      <c r="J44" s="33" t="s">
        <v>238</v>
      </c>
      <c r="K44" s="37" t="s">
        <v>41</v>
      </c>
      <c r="L44" s="33">
        <v>1</v>
      </c>
      <c r="M44" s="1">
        <v>0</v>
      </c>
      <c r="N44" s="1" t="s">
        <v>30</v>
      </c>
      <c r="O44" s="1" t="s">
        <v>18</v>
      </c>
      <c r="P44" s="1">
        <v>0</v>
      </c>
      <c r="Q44" s="5">
        <v>0</v>
      </c>
      <c r="R44" s="5">
        <v>0</v>
      </c>
      <c r="S44" s="1">
        <v>0</v>
      </c>
      <c r="T44" s="1">
        <v>0</v>
      </c>
      <c r="U44">
        <f t="shared" si="3"/>
        <v>20000</v>
      </c>
      <c r="V44" s="1" t="s">
        <v>174</v>
      </c>
      <c r="W44" s="1">
        <v>0</v>
      </c>
      <c r="X44" s="1">
        <v>0</v>
      </c>
      <c r="Y44" s="1">
        <v>0</v>
      </c>
      <c r="Z44" s="1" t="s">
        <v>208</v>
      </c>
      <c r="AA44" s="3" t="str">
        <f t="shared" si="4"/>
        <v>0</v>
      </c>
      <c r="AB44" s="3" t="str">
        <f t="shared" si="5"/>
        <v>0</v>
      </c>
      <c r="AC44" s="5">
        <v>1</v>
      </c>
      <c r="AD44" s="5">
        <v>1</v>
      </c>
      <c r="AE44" s="5">
        <v>1</v>
      </c>
      <c r="AF44" s="5">
        <v>0</v>
      </c>
      <c r="AG44" s="3" t="s">
        <v>219</v>
      </c>
      <c r="AH44" s="43"/>
      <c r="AI44" s="43"/>
      <c r="AJ44" s="43"/>
      <c r="AK44" s="43"/>
      <c r="AL44" s="43"/>
    </row>
    <row r="45" spans="1:38" x14ac:dyDescent="0.3">
      <c r="A45" s="29">
        <v>43</v>
      </c>
      <c r="B45" s="30">
        <v>42653</v>
      </c>
      <c r="C45" s="32">
        <v>2016</v>
      </c>
      <c r="D45" s="32">
        <v>49</v>
      </c>
      <c r="E45" s="32" t="s">
        <v>114</v>
      </c>
      <c r="F45" s="33" t="s">
        <v>27</v>
      </c>
      <c r="G45" s="33" t="s">
        <v>22</v>
      </c>
      <c r="H45" s="33" t="s">
        <v>151</v>
      </c>
      <c r="I45" s="33" t="s">
        <v>161</v>
      </c>
      <c r="J45" s="33" t="s">
        <v>239</v>
      </c>
      <c r="K45" s="37" t="s">
        <v>83</v>
      </c>
      <c r="L45" s="33">
        <v>1</v>
      </c>
      <c r="M45" s="1">
        <v>1</v>
      </c>
      <c r="N45" s="1" t="s">
        <v>28</v>
      </c>
      <c r="O45" s="1" t="s">
        <v>17</v>
      </c>
      <c r="P45" s="1">
        <v>0</v>
      </c>
      <c r="Q45" s="5">
        <v>1</v>
      </c>
      <c r="R45" s="5">
        <v>1</v>
      </c>
      <c r="S45" s="1">
        <v>1</v>
      </c>
      <c r="T45" s="1">
        <v>1</v>
      </c>
      <c r="U45">
        <f t="shared" si="3"/>
        <v>30000</v>
      </c>
      <c r="V45" s="1" t="s">
        <v>174</v>
      </c>
      <c r="W45" s="1">
        <v>0</v>
      </c>
      <c r="X45" s="1">
        <v>0</v>
      </c>
      <c r="Y45" s="1">
        <v>0</v>
      </c>
      <c r="Z45" s="1" t="s">
        <v>212</v>
      </c>
      <c r="AA45" s="3" t="str">
        <f t="shared" si="4"/>
        <v>0</v>
      </c>
      <c r="AB45" s="3" t="str">
        <f t="shared" si="5"/>
        <v>0</v>
      </c>
      <c r="AC45" s="5">
        <v>1</v>
      </c>
      <c r="AD45" s="5">
        <v>1</v>
      </c>
      <c r="AE45" s="5">
        <v>0</v>
      </c>
      <c r="AF45" s="5">
        <v>1</v>
      </c>
      <c r="AG45" s="3" t="s">
        <v>223</v>
      </c>
      <c r="AH45" s="43"/>
      <c r="AI45" s="43"/>
      <c r="AJ45" s="43"/>
      <c r="AK45" s="43"/>
      <c r="AL45" s="43"/>
    </row>
    <row r="46" spans="1:38" x14ac:dyDescent="0.3">
      <c r="A46" s="29">
        <v>44</v>
      </c>
      <c r="B46" s="30">
        <v>42655</v>
      </c>
      <c r="C46" s="32">
        <v>2016</v>
      </c>
      <c r="D46" s="32">
        <v>38</v>
      </c>
      <c r="E46" s="32" t="s">
        <v>72</v>
      </c>
      <c r="F46" s="33" t="s">
        <v>27</v>
      </c>
      <c r="G46" s="33" t="s">
        <v>25</v>
      </c>
      <c r="H46" s="33" t="s">
        <v>152</v>
      </c>
      <c r="I46" s="33" t="s">
        <v>162</v>
      </c>
      <c r="J46" s="33" t="s">
        <v>240</v>
      </c>
      <c r="K46" s="37" t="s">
        <v>88</v>
      </c>
      <c r="L46" s="33">
        <v>1</v>
      </c>
      <c r="M46" s="1">
        <v>1</v>
      </c>
      <c r="N46" s="1" t="s">
        <v>28</v>
      </c>
      <c r="O46" s="1" t="s">
        <v>17</v>
      </c>
      <c r="P46" s="1">
        <v>1</v>
      </c>
      <c r="Q46" s="5">
        <v>0</v>
      </c>
      <c r="R46" s="5">
        <v>0</v>
      </c>
      <c r="S46" s="1">
        <v>0</v>
      </c>
      <c r="T46" s="1">
        <v>0</v>
      </c>
      <c r="U46">
        <f t="shared" si="3"/>
        <v>40000</v>
      </c>
      <c r="V46" s="1" t="s">
        <v>175</v>
      </c>
      <c r="W46" s="1">
        <v>0</v>
      </c>
      <c r="X46" s="1">
        <v>0</v>
      </c>
      <c r="Y46" s="1">
        <v>0</v>
      </c>
      <c r="Z46" s="1" t="s">
        <v>233</v>
      </c>
      <c r="AA46" s="3" t="str">
        <f t="shared" si="4"/>
        <v>0</v>
      </c>
      <c r="AB46" s="3" t="str">
        <f t="shared" si="5"/>
        <v>0</v>
      </c>
      <c r="AC46" s="5">
        <v>1</v>
      </c>
      <c r="AD46" s="5">
        <v>0</v>
      </c>
      <c r="AE46" s="5">
        <v>1</v>
      </c>
      <c r="AF46" s="5">
        <v>0</v>
      </c>
      <c r="AG46" s="3" t="s">
        <v>220</v>
      </c>
      <c r="AH46" s="43"/>
      <c r="AI46" s="43"/>
      <c r="AJ46" s="43"/>
      <c r="AK46" s="43"/>
      <c r="AL46" s="43"/>
    </row>
    <row r="47" spans="1:38" x14ac:dyDescent="0.3">
      <c r="A47" s="29">
        <v>45</v>
      </c>
      <c r="B47" s="30">
        <v>42655</v>
      </c>
      <c r="C47" s="32">
        <v>2016</v>
      </c>
      <c r="D47" s="32">
        <v>99</v>
      </c>
      <c r="E47" s="32" t="s">
        <v>72</v>
      </c>
      <c r="F47" s="33" t="s">
        <v>26</v>
      </c>
      <c r="G47" s="33" t="s">
        <v>23</v>
      </c>
      <c r="H47" s="33" t="s">
        <v>149</v>
      </c>
      <c r="I47" s="33" t="s">
        <v>163</v>
      </c>
      <c r="J47" s="33" t="s">
        <v>241</v>
      </c>
      <c r="K47" s="37" t="s">
        <v>35</v>
      </c>
      <c r="L47" s="33">
        <v>1</v>
      </c>
      <c r="M47" s="1">
        <v>0</v>
      </c>
      <c r="N47" s="1" t="s">
        <v>28</v>
      </c>
      <c r="O47" s="1" t="s">
        <v>18</v>
      </c>
      <c r="P47" s="1">
        <v>0</v>
      </c>
      <c r="Q47" s="5">
        <v>0</v>
      </c>
      <c r="R47" s="5">
        <v>0</v>
      </c>
      <c r="S47" s="1">
        <v>0</v>
      </c>
      <c r="T47" s="1">
        <v>0</v>
      </c>
      <c r="U47">
        <f t="shared" si="3"/>
        <v>10000</v>
      </c>
      <c r="V47" s="1" t="s">
        <v>175</v>
      </c>
      <c r="W47" s="1">
        <v>0</v>
      </c>
      <c r="X47" s="1">
        <v>0</v>
      </c>
      <c r="Y47" s="1">
        <v>0</v>
      </c>
      <c r="Z47" s="1" t="s">
        <v>208</v>
      </c>
      <c r="AA47" s="3" t="str">
        <f t="shared" si="4"/>
        <v>0</v>
      </c>
      <c r="AB47" s="3" t="str">
        <f t="shared" si="5"/>
        <v>0</v>
      </c>
      <c r="AC47" s="5">
        <v>0</v>
      </c>
      <c r="AD47" s="5">
        <v>0</v>
      </c>
      <c r="AE47" s="5">
        <v>0</v>
      </c>
      <c r="AF47" s="5">
        <v>0</v>
      </c>
      <c r="AG47" s="3" t="s">
        <v>214</v>
      </c>
      <c r="AH47" s="43"/>
      <c r="AI47" s="43"/>
      <c r="AJ47" s="43"/>
      <c r="AK47" s="43"/>
      <c r="AL47" s="43"/>
    </row>
    <row r="48" spans="1:38" x14ac:dyDescent="0.3">
      <c r="A48" s="29">
        <v>46</v>
      </c>
      <c r="B48" s="30">
        <v>42656</v>
      </c>
      <c r="C48" s="32">
        <v>2016</v>
      </c>
      <c r="D48" s="32">
        <v>5</v>
      </c>
      <c r="E48" s="32" t="s">
        <v>114</v>
      </c>
      <c r="F48" s="33" t="s">
        <v>27</v>
      </c>
      <c r="G48" s="33" t="s">
        <v>22</v>
      </c>
      <c r="H48" s="33" t="s">
        <v>153</v>
      </c>
      <c r="I48" s="33" t="s">
        <v>164</v>
      </c>
      <c r="J48" s="33" t="s">
        <v>242</v>
      </c>
      <c r="K48" s="37" t="s">
        <v>83</v>
      </c>
      <c r="L48" s="33">
        <v>1</v>
      </c>
      <c r="M48" s="1">
        <v>0</v>
      </c>
      <c r="N48" s="1" t="s">
        <v>28</v>
      </c>
      <c r="O48" s="1" t="s">
        <v>18</v>
      </c>
      <c r="P48" s="1">
        <v>0</v>
      </c>
      <c r="Q48" s="5">
        <v>0</v>
      </c>
      <c r="R48" s="5">
        <v>0</v>
      </c>
      <c r="S48" s="1">
        <v>0</v>
      </c>
      <c r="T48" s="1">
        <v>0</v>
      </c>
      <c r="U48">
        <f t="shared" si="3"/>
        <v>30000</v>
      </c>
      <c r="V48" s="1" t="s">
        <v>176</v>
      </c>
      <c r="W48" s="1">
        <v>0</v>
      </c>
      <c r="X48" s="1">
        <v>0</v>
      </c>
      <c r="Y48" s="1">
        <v>0</v>
      </c>
      <c r="Z48" s="1" t="s">
        <v>229</v>
      </c>
      <c r="AA48" s="3" t="str">
        <f t="shared" si="4"/>
        <v>0</v>
      </c>
      <c r="AB48" s="3" t="str">
        <f t="shared" si="5"/>
        <v>0</v>
      </c>
      <c r="AC48" s="5">
        <v>0</v>
      </c>
      <c r="AD48" s="5">
        <v>0</v>
      </c>
      <c r="AE48" s="5">
        <v>0</v>
      </c>
      <c r="AF48" s="5">
        <v>0</v>
      </c>
      <c r="AG48" s="3" t="s">
        <v>234</v>
      </c>
      <c r="AH48" s="43"/>
      <c r="AI48" s="43"/>
      <c r="AJ48" s="43"/>
      <c r="AK48" s="43"/>
      <c r="AL48" s="43"/>
    </row>
    <row r="49" spans="1:38" x14ac:dyDescent="0.3">
      <c r="A49" s="29">
        <v>47</v>
      </c>
      <c r="B49" s="30">
        <v>42656</v>
      </c>
      <c r="C49" s="32">
        <v>2016</v>
      </c>
      <c r="D49" s="32">
        <v>4</v>
      </c>
      <c r="E49" s="32" t="s">
        <v>72</v>
      </c>
      <c r="F49" s="33" t="s">
        <v>27</v>
      </c>
      <c r="G49" s="33" t="s">
        <v>22</v>
      </c>
      <c r="H49" s="33" t="s">
        <v>154</v>
      </c>
      <c r="I49" s="33" t="s">
        <v>165</v>
      </c>
      <c r="J49" s="33" t="s">
        <v>243</v>
      </c>
      <c r="K49" s="37" t="s">
        <v>84</v>
      </c>
      <c r="L49" s="33">
        <v>1</v>
      </c>
      <c r="M49" s="1">
        <v>0</v>
      </c>
      <c r="N49" s="1" t="s">
        <v>29</v>
      </c>
      <c r="O49" s="1" t="s">
        <v>17</v>
      </c>
      <c r="P49" s="1">
        <v>0</v>
      </c>
      <c r="Q49" s="5">
        <v>0</v>
      </c>
      <c r="R49" s="5">
        <v>0</v>
      </c>
      <c r="S49" s="1">
        <v>0</v>
      </c>
      <c r="T49" s="1">
        <v>0</v>
      </c>
      <c r="U49">
        <f t="shared" si="3"/>
        <v>30000</v>
      </c>
      <c r="V49" s="1" t="s">
        <v>174</v>
      </c>
      <c r="W49" s="1">
        <v>0</v>
      </c>
      <c r="X49" s="1">
        <v>0</v>
      </c>
      <c r="Y49" s="1">
        <v>1</v>
      </c>
      <c r="Z49" s="1" t="s">
        <v>207</v>
      </c>
      <c r="AA49" s="3">
        <v>42643</v>
      </c>
      <c r="AB49" s="3">
        <v>42647</v>
      </c>
      <c r="AC49" s="5">
        <v>0</v>
      </c>
      <c r="AD49" s="5">
        <v>0</v>
      </c>
      <c r="AE49" s="5">
        <v>0</v>
      </c>
      <c r="AF49" s="5">
        <v>0</v>
      </c>
      <c r="AG49" s="3" t="s">
        <v>221</v>
      </c>
      <c r="AH49" s="43"/>
      <c r="AI49" s="43"/>
      <c r="AJ49" s="43"/>
      <c r="AK49" s="43"/>
      <c r="AL49" s="43"/>
    </row>
    <row r="50" spans="1:38" x14ac:dyDescent="0.3">
      <c r="A50" s="29">
        <v>48</v>
      </c>
      <c r="B50" s="30">
        <v>42657</v>
      </c>
      <c r="C50" s="32">
        <v>2016</v>
      </c>
      <c r="D50" s="32">
        <v>6</v>
      </c>
      <c r="E50" s="32" t="s">
        <v>72</v>
      </c>
      <c r="F50" s="33" t="s">
        <v>26</v>
      </c>
      <c r="G50" s="33" t="s">
        <v>24</v>
      </c>
      <c r="H50" s="33" t="s">
        <v>155</v>
      </c>
      <c r="I50" s="33" t="s">
        <v>166</v>
      </c>
      <c r="J50" s="33" t="s">
        <v>244</v>
      </c>
      <c r="K50" s="37" t="s">
        <v>42</v>
      </c>
      <c r="L50" s="33">
        <v>1</v>
      </c>
      <c r="M50" s="1">
        <v>0</v>
      </c>
      <c r="N50" s="1" t="s">
        <v>28</v>
      </c>
      <c r="O50" s="1" t="s">
        <v>17</v>
      </c>
      <c r="P50" s="1">
        <v>0</v>
      </c>
      <c r="Q50" s="5">
        <v>0</v>
      </c>
      <c r="R50" s="5">
        <v>0</v>
      </c>
      <c r="S50" s="1">
        <v>0</v>
      </c>
      <c r="T50" s="1">
        <v>0</v>
      </c>
      <c r="U50">
        <f t="shared" si="3"/>
        <v>20000</v>
      </c>
      <c r="V50" s="1" t="s">
        <v>176</v>
      </c>
      <c r="W50" s="1">
        <v>0</v>
      </c>
      <c r="X50" s="1">
        <v>0</v>
      </c>
      <c r="Y50" s="1">
        <v>1</v>
      </c>
      <c r="Z50" s="1" t="s">
        <v>230</v>
      </c>
      <c r="AA50" s="3">
        <v>42647</v>
      </c>
      <c r="AB50" s="3">
        <v>42649</v>
      </c>
      <c r="AC50" s="5">
        <v>1</v>
      </c>
      <c r="AD50" s="5">
        <v>1</v>
      </c>
      <c r="AE50" s="5">
        <v>0</v>
      </c>
      <c r="AF50" s="5">
        <v>0</v>
      </c>
      <c r="AG50" s="3" t="s">
        <v>236</v>
      </c>
      <c r="AH50" s="43"/>
      <c r="AI50" s="43"/>
      <c r="AJ50" s="43"/>
      <c r="AK50" s="43"/>
      <c r="AL50" s="43"/>
    </row>
    <row r="51" spans="1:38" x14ac:dyDescent="0.3">
      <c r="A51" s="29">
        <v>49</v>
      </c>
      <c r="B51" s="30">
        <v>42657</v>
      </c>
      <c r="C51" s="32">
        <v>2016</v>
      </c>
      <c r="D51" s="32">
        <v>7</v>
      </c>
      <c r="E51" s="32" t="s">
        <v>72</v>
      </c>
      <c r="F51" s="33" t="s">
        <v>27</v>
      </c>
      <c r="G51" s="33" t="s">
        <v>25</v>
      </c>
      <c r="H51" s="33" t="s">
        <v>156</v>
      </c>
      <c r="I51" s="33" t="s">
        <v>167</v>
      </c>
      <c r="J51" s="33" t="s">
        <v>245</v>
      </c>
      <c r="K51" s="37" t="s">
        <v>87</v>
      </c>
      <c r="L51" s="33">
        <v>1</v>
      </c>
      <c r="M51" s="1">
        <v>1</v>
      </c>
      <c r="N51" s="1" t="s">
        <v>28</v>
      </c>
      <c r="O51" s="1" t="s">
        <v>17</v>
      </c>
      <c r="P51" s="1">
        <v>1</v>
      </c>
      <c r="Q51" s="5">
        <v>1</v>
      </c>
      <c r="R51" s="5">
        <v>0</v>
      </c>
      <c r="S51" s="1">
        <v>0</v>
      </c>
      <c r="T51" s="1">
        <v>0</v>
      </c>
      <c r="U51">
        <f t="shared" si="3"/>
        <v>40000</v>
      </c>
      <c r="V51" s="1" t="s">
        <v>175</v>
      </c>
      <c r="W51" s="1">
        <v>1</v>
      </c>
      <c r="X51" s="1">
        <v>0</v>
      </c>
      <c r="Y51" s="1">
        <v>0</v>
      </c>
      <c r="Z51" s="1" t="s">
        <v>208</v>
      </c>
      <c r="AA51" s="3" t="str">
        <f t="shared" ref="AA51:AA62" si="6">IF(Y51=0, "0", " ")</f>
        <v>0</v>
      </c>
      <c r="AB51" s="3" t="str">
        <f t="shared" ref="AB51:AB62" si="7">IF(Y51=0, "0", " ")</f>
        <v>0</v>
      </c>
      <c r="AC51" s="5">
        <v>1</v>
      </c>
      <c r="AD51" s="5">
        <v>0</v>
      </c>
      <c r="AE51" s="5">
        <v>1</v>
      </c>
      <c r="AF51" s="5">
        <v>1</v>
      </c>
      <c r="AG51" s="3" t="s">
        <v>235</v>
      </c>
      <c r="AH51" s="43"/>
      <c r="AI51" s="43"/>
      <c r="AJ51" s="43"/>
      <c r="AK51" s="43"/>
      <c r="AL51" s="43"/>
    </row>
    <row r="52" spans="1:38" x14ac:dyDescent="0.3">
      <c r="A52" s="29">
        <v>50</v>
      </c>
      <c r="B52" s="30">
        <v>42658</v>
      </c>
      <c r="C52" s="32">
        <v>2016</v>
      </c>
      <c r="D52" s="32">
        <v>8</v>
      </c>
      <c r="E52" s="32" t="s">
        <v>114</v>
      </c>
      <c r="F52" s="33" t="s">
        <v>26</v>
      </c>
      <c r="G52" s="33" t="s">
        <v>23</v>
      </c>
      <c r="H52" s="33" t="s">
        <v>149</v>
      </c>
      <c r="I52" s="33" t="s">
        <v>159</v>
      </c>
      <c r="J52" s="33" t="s">
        <v>246</v>
      </c>
      <c r="K52" s="37" t="s">
        <v>37</v>
      </c>
      <c r="L52" s="33">
        <v>1</v>
      </c>
      <c r="M52" s="1">
        <v>1</v>
      </c>
      <c r="N52" s="1" t="s">
        <v>28</v>
      </c>
      <c r="O52" s="1" t="s">
        <v>17</v>
      </c>
      <c r="P52" s="1">
        <v>1</v>
      </c>
      <c r="Q52" s="5">
        <v>1</v>
      </c>
      <c r="R52" s="5">
        <v>0</v>
      </c>
      <c r="S52" s="1">
        <v>0</v>
      </c>
      <c r="T52" s="1">
        <v>0</v>
      </c>
      <c r="U52">
        <f t="shared" si="3"/>
        <v>10000</v>
      </c>
      <c r="V52" s="1" t="s">
        <v>175</v>
      </c>
      <c r="W52" s="1">
        <v>0</v>
      </c>
      <c r="X52" s="1">
        <v>1</v>
      </c>
      <c r="Y52" s="1">
        <v>0</v>
      </c>
      <c r="Z52" s="1" t="s">
        <v>231</v>
      </c>
      <c r="AA52" s="3" t="str">
        <f t="shared" si="6"/>
        <v>0</v>
      </c>
      <c r="AB52" s="3" t="str">
        <f t="shared" si="7"/>
        <v>0</v>
      </c>
      <c r="AC52" s="5">
        <v>0</v>
      </c>
      <c r="AD52" s="5">
        <v>0</v>
      </c>
      <c r="AE52" s="5">
        <v>0</v>
      </c>
      <c r="AF52" s="5">
        <v>0</v>
      </c>
      <c r="AG52" s="3" t="s">
        <v>215</v>
      </c>
      <c r="AH52" s="43"/>
      <c r="AI52" s="43"/>
      <c r="AJ52" s="43"/>
      <c r="AK52" s="43"/>
      <c r="AL52" s="43"/>
    </row>
    <row r="53" spans="1:38" x14ac:dyDescent="0.3">
      <c r="A53" s="29">
        <v>51</v>
      </c>
      <c r="B53" s="30">
        <v>42658</v>
      </c>
      <c r="C53" s="32">
        <v>2016</v>
      </c>
      <c r="D53" s="32">
        <v>3</v>
      </c>
      <c r="E53" s="32" t="s">
        <v>114</v>
      </c>
      <c r="F53" s="33" t="s">
        <v>27</v>
      </c>
      <c r="G53" s="33" t="s">
        <v>25</v>
      </c>
      <c r="H53" s="33" t="s">
        <v>152</v>
      </c>
      <c r="I53" s="33" t="s">
        <v>168</v>
      </c>
      <c r="J53" s="33" t="s">
        <v>247</v>
      </c>
      <c r="K53" s="37" t="s">
        <v>86</v>
      </c>
      <c r="L53" s="33">
        <v>1</v>
      </c>
      <c r="M53" s="1">
        <v>0</v>
      </c>
      <c r="N53" s="1" t="s">
        <v>29</v>
      </c>
      <c r="O53" s="1" t="s">
        <v>17</v>
      </c>
      <c r="P53" s="1">
        <v>0</v>
      </c>
      <c r="Q53" s="5">
        <v>0</v>
      </c>
      <c r="R53" s="5">
        <v>0</v>
      </c>
      <c r="S53" s="1">
        <v>0</v>
      </c>
      <c r="T53" s="1">
        <v>0</v>
      </c>
      <c r="U53">
        <f t="shared" si="3"/>
        <v>40000</v>
      </c>
      <c r="V53" s="1" t="s">
        <v>174</v>
      </c>
      <c r="W53" s="1">
        <v>0</v>
      </c>
      <c r="X53" s="1">
        <v>0</v>
      </c>
      <c r="Y53" s="1">
        <v>0</v>
      </c>
      <c r="Z53" s="1" t="s">
        <v>210</v>
      </c>
      <c r="AA53" s="3" t="str">
        <f t="shared" si="6"/>
        <v>0</v>
      </c>
      <c r="AB53" s="3" t="str">
        <f t="shared" si="7"/>
        <v>0</v>
      </c>
      <c r="AC53" s="5">
        <v>1</v>
      </c>
      <c r="AD53" s="5">
        <v>1</v>
      </c>
      <c r="AE53" s="5">
        <v>1</v>
      </c>
      <c r="AF53" s="5">
        <v>0</v>
      </c>
      <c r="AG53" s="3" t="s">
        <v>221</v>
      </c>
      <c r="AH53" s="43"/>
      <c r="AI53" s="43"/>
      <c r="AJ53" s="43"/>
      <c r="AK53" s="43"/>
      <c r="AL53" s="43"/>
    </row>
    <row r="54" spans="1:38" x14ac:dyDescent="0.3">
      <c r="A54" s="29">
        <v>52</v>
      </c>
      <c r="B54" s="30">
        <v>42659</v>
      </c>
      <c r="C54" s="32">
        <v>2016</v>
      </c>
      <c r="D54" s="32">
        <v>4</v>
      </c>
      <c r="E54" s="32" t="s">
        <v>114</v>
      </c>
      <c r="F54" s="33" t="s">
        <v>27</v>
      </c>
      <c r="G54" s="33" t="s">
        <v>22</v>
      </c>
      <c r="H54" s="33" t="s">
        <v>151</v>
      </c>
      <c r="I54" s="33" t="s">
        <v>169</v>
      </c>
      <c r="J54" s="33" t="s">
        <v>248</v>
      </c>
      <c r="K54" s="37" t="s">
        <v>85</v>
      </c>
      <c r="L54" s="33">
        <v>1</v>
      </c>
      <c r="M54" s="1">
        <v>0</v>
      </c>
      <c r="N54" s="1" t="s">
        <v>29</v>
      </c>
      <c r="O54" s="1" t="s">
        <v>18</v>
      </c>
      <c r="P54" s="1">
        <v>0</v>
      </c>
      <c r="Q54" s="5">
        <v>0</v>
      </c>
      <c r="R54" s="5">
        <v>0</v>
      </c>
      <c r="S54" s="1">
        <v>0</v>
      </c>
      <c r="T54" s="1">
        <v>0</v>
      </c>
      <c r="U54">
        <f t="shared" si="3"/>
        <v>30000</v>
      </c>
      <c r="V54" s="1" t="s">
        <v>176</v>
      </c>
      <c r="W54" s="1">
        <v>0</v>
      </c>
      <c r="X54" s="1">
        <v>0</v>
      </c>
      <c r="Y54" s="1">
        <v>0</v>
      </c>
      <c r="Z54" s="1" t="s">
        <v>207</v>
      </c>
      <c r="AA54" s="3" t="str">
        <f t="shared" si="6"/>
        <v>0</v>
      </c>
      <c r="AB54" s="3" t="str">
        <f t="shared" si="7"/>
        <v>0</v>
      </c>
      <c r="AC54" s="5">
        <v>0</v>
      </c>
      <c r="AD54" s="5">
        <v>0</v>
      </c>
      <c r="AE54" s="5">
        <v>0</v>
      </c>
      <c r="AF54" s="5">
        <v>0</v>
      </c>
      <c r="AG54" s="3" t="s">
        <v>235</v>
      </c>
      <c r="AH54" s="43"/>
      <c r="AI54" s="43"/>
      <c r="AJ54" s="43"/>
      <c r="AK54" s="43"/>
      <c r="AL54" s="43"/>
    </row>
    <row r="55" spans="1:38" x14ac:dyDescent="0.3">
      <c r="A55" s="29">
        <v>53</v>
      </c>
      <c r="B55" s="30">
        <v>42660</v>
      </c>
      <c r="C55" s="32">
        <v>2016</v>
      </c>
      <c r="D55" s="32">
        <v>1</v>
      </c>
      <c r="E55" s="32" t="s">
        <v>72</v>
      </c>
      <c r="F55" s="33" t="s">
        <v>26</v>
      </c>
      <c r="G55" s="33" t="s">
        <v>24</v>
      </c>
      <c r="H55" s="33" t="s">
        <v>150</v>
      </c>
      <c r="I55" s="33" t="s">
        <v>160</v>
      </c>
      <c r="J55" s="33" t="s">
        <v>249</v>
      </c>
      <c r="K55" s="37" t="s">
        <v>81</v>
      </c>
      <c r="L55" s="33">
        <v>1</v>
      </c>
      <c r="M55" s="1">
        <v>0</v>
      </c>
      <c r="N55" s="1" t="s">
        <v>28</v>
      </c>
      <c r="O55" s="1" t="s">
        <v>18</v>
      </c>
      <c r="P55" s="1">
        <v>0</v>
      </c>
      <c r="Q55" s="5">
        <v>0</v>
      </c>
      <c r="R55" s="5">
        <v>0</v>
      </c>
      <c r="S55" s="1">
        <v>0</v>
      </c>
      <c r="T55" s="1">
        <v>0</v>
      </c>
      <c r="U55">
        <f t="shared" si="3"/>
        <v>20000</v>
      </c>
      <c r="V55" s="1" t="s">
        <v>175</v>
      </c>
      <c r="W55" s="1">
        <v>0</v>
      </c>
      <c r="X55" s="1">
        <v>0</v>
      </c>
      <c r="Y55" s="1">
        <v>0</v>
      </c>
      <c r="Z55" s="1" t="s">
        <v>208</v>
      </c>
      <c r="AA55" s="3" t="str">
        <f t="shared" si="6"/>
        <v>0</v>
      </c>
      <c r="AB55" s="3" t="str">
        <f t="shared" si="7"/>
        <v>0</v>
      </c>
      <c r="AC55" s="5">
        <v>1</v>
      </c>
      <c r="AD55" s="5">
        <v>0</v>
      </c>
      <c r="AE55" s="5">
        <v>1</v>
      </c>
      <c r="AF55" s="5">
        <v>1</v>
      </c>
      <c r="AG55" s="3" t="s">
        <v>222</v>
      </c>
      <c r="AH55" s="43"/>
      <c r="AI55" s="43"/>
      <c r="AJ55" s="43"/>
      <c r="AK55" s="43"/>
      <c r="AL55" s="43"/>
    </row>
    <row r="56" spans="1:38" x14ac:dyDescent="0.3">
      <c r="A56" s="29">
        <v>54</v>
      </c>
      <c r="B56" s="30">
        <v>42660</v>
      </c>
      <c r="C56" s="32">
        <v>2016</v>
      </c>
      <c r="D56" s="32">
        <v>9</v>
      </c>
      <c r="E56" s="32" t="s">
        <v>72</v>
      </c>
      <c r="F56" s="33" t="s">
        <v>26</v>
      </c>
      <c r="G56" s="33" t="s">
        <v>24</v>
      </c>
      <c r="H56" s="33" t="s">
        <v>157</v>
      </c>
      <c r="I56" s="33" t="s">
        <v>170</v>
      </c>
      <c r="J56" s="33" t="s">
        <v>250</v>
      </c>
      <c r="K56" s="37" t="s">
        <v>81</v>
      </c>
      <c r="L56" s="33">
        <v>1</v>
      </c>
      <c r="M56" s="1">
        <v>0</v>
      </c>
      <c r="N56" s="1" t="s">
        <v>28</v>
      </c>
      <c r="O56" s="1" t="s">
        <v>17</v>
      </c>
      <c r="P56" s="1">
        <v>0</v>
      </c>
      <c r="Q56" s="5">
        <v>0</v>
      </c>
      <c r="R56" s="5">
        <v>0</v>
      </c>
      <c r="S56" s="1">
        <v>1</v>
      </c>
      <c r="T56" s="1">
        <v>1</v>
      </c>
      <c r="U56">
        <f t="shared" si="3"/>
        <v>20000</v>
      </c>
      <c r="V56" s="1" t="s">
        <v>175</v>
      </c>
      <c r="W56" s="1">
        <v>0</v>
      </c>
      <c r="X56" s="1">
        <v>0</v>
      </c>
      <c r="Y56" s="1">
        <v>0</v>
      </c>
      <c r="Z56" s="1" t="s">
        <v>209</v>
      </c>
      <c r="AA56" s="3" t="str">
        <f t="shared" si="6"/>
        <v>0</v>
      </c>
      <c r="AB56" s="3" t="str">
        <f t="shared" si="7"/>
        <v>0</v>
      </c>
      <c r="AC56" s="5">
        <v>0</v>
      </c>
      <c r="AD56" s="5">
        <v>0</v>
      </c>
      <c r="AE56" s="5">
        <v>0</v>
      </c>
      <c r="AF56" s="5">
        <v>0</v>
      </c>
      <c r="AG56" s="3" t="s">
        <v>215</v>
      </c>
      <c r="AH56" s="43"/>
      <c r="AI56" s="43"/>
      <c r="AJ56" s="43"/>
      <c r="AK56" s="43"/>
      <c r="AL56" s="43"/>
    </row>
    <row r="57" spans="1:38" x14ac:dyDescent="0.3">
      <c r="A57" s="29">
        <v>55</v>
      </c>
      <c r="B57" s="30">
        <v>42665</v>
      </c>
      <c r="C57" s="32">
        <v>2016</v>
      </c>
      <c r="D57" s="32">
        <v>5</v>
      </c>
      <c r="E57" s="32" t="s">
        <v>114</v>
      </c>
      <c r="F57" s="33" t="s">
        <v>26</v>
      </c>
      <c r="G57" s="33" t="s">
        <v>23</v>
      </c>
      <c r="H57" s="33" t="s">
        <v>158</v>
      </c>
      <c r="I57" s="33" t="s">
        <v>171</v>
      </c>
      <c r="J57" s="33" t="s">
        <v>251</v>
      </c>
      <c r="K57" s="37" t="s">
        <v>39</v>
      </c>
      <c r="L57" s="33">
        <v>1</v>
      </c>
      <c r="M57" s="1">
        <v>1</v>
      </c>
      <c r="N57" s="1" t="s">
        <v>29</v>
      </c>
      <c r="O57" s="1" t="s">
        <v>18</v>
      </c>
      <c r="P57" s="1">
        <v>1</v>
      </c>
      <c r="Q57" s="5">
        <v>0</v>
      </c>
      <c r="R57" s="5">
        <v>0</v>
      </c>
      <c r="S57" s="1">
        <v>0</v>
      </c>
      <c r="T57" s="1">
        <v>0</v>
      </c>
      <c r="U57">
        <f t="shared" si="3"/>
        <v>10000</v>
      </c>
      <c r="V57" s="1" t="s">
        <v>174</v>
      </c>
      <c r="W57" s="1">
        <v>1</v>
      </c>
      <c r="X57" s="1">
        <v>0</v>
      </c>
      <c r="Y57" s="1">
        <v>0</v>
      </c>
      <c r="Z57" s="1" t="s">
        <v>232</v>
      </c>
      <c r="AA57" s="3" t="str">
        <f t="shared" si="6"/>
        <v>0</v>
      </c>
      <c r="AB57" s="3" t="str">
        <f t="shared" si="7"/>
        <v>0</v>
      </c>
      <c r="AC57" s="5">
        <v>0</v>
      </c>
      <c r="AD57" s="5">
        <v>0</v>
      </c>
      <c r="AE57" s="5">
        <v>0</v>
      </c>
      <c r="AF57" s="5">
        <v>0</v>
      </c>
      <c r="AG57" s="3" t="s">
        <v>218</v>
      </c>
      <c r="AH57" s="43"/>
      <c r="AI57" s="43"/>
      <c r="AJ57" s="43"/>
      <c r="AK57" s="43"/>
      <c r="AL57" s="43"/>
    </row>
    <row r="58" spans="1:38" x14ac:dyDescent="0.3">
      <c r="A58" s="29">
        <v>56</v>
      </c>
      <c r="B58" s="30">
        <v>42668</v>
      </c>
      <c r="C58" s="32">
        <v>2016</v>
      </c>
      <c r="D58" s="32">
        <v>56</v>
      </c>
      <c r="E58" s="32" t="s">
        <v>114</v>
      </c>
      <c r="F58" s="33" t="s">
        <v>27</v>
      </c>
      <c r="G58" s="33" t="s">
        <v>25</v>
      </c>
      <c r="H58" s="33" t="s">
        <v>152</v>
      </c>
      <c r="I58" s="33" t="s">
        <v>172</v>
      </c>
      <c r="J58" s="33" t="s">
        <v>252</v>
      </c>
      <c r="K58" s="37" t="s">
        <v>86</v>
      </c>
      <c r="L58" s="33">
        <v>1</v>
      </c>
      <c r="M58" s="1">
        <v>0</v>
      </c>
      <c r="N58" s="1" t="s">
        <v>28</v>
      </c>
      <c r="O58" s="1" t="s">
        <v>17</v>
      </c>
      <c r="P58" s="1">
        <v>0</v>
      </c>
      <c r="Q58" s="5">
        <v>0</v>
      </c>
      <c r="R58" s="5">
        <v>0</v>
      </c>
      <c r="S58" s="1">
        <v>0</v>
      </c>
      <c r="T58" s="1">
        <v>0</v>
      </c>
      <c r="U58">
        <f t="shared" si="3"/>
        <v>40000</v>
      </c>
      <c r="V58" s="1" t="s">
        <v>175</v>
      </c>
      <c r="W58" s="1">
        <v>0</v>
      </c>
      <c r="X58" s="1">
        <v>0</v>
      </c>
      <c r="Y58" s="1">
        <v>0</v>
      </c>
      <c r="Z58" s="1" t="s">
        <v>232</v>
      </c>
      <c r="AA58" s="3" t="str">
        <f t="shared" si="6"/>
        <v>0</v>
      </c>
      <c r="AB58" s="3" t="str">
        <f t="shared" si="7"/>
        <v>0</v>
      </c>
      <c r="AC58" s="5">
        <v>1</v>
      </c>
      <c r="AD58" s="5">
        <v>0</v>
      </c>
      <c r="AE58" s="5">
        <v>0</v>
      </c>
      <c r="AF58" s="5">
        <v>0</v>
      </c>
      <c r="AG58" s="3" t="s">
        <v>222</v>
      </c>
      <c r="AH58" s="43"/>
      <c r="AI58" s="43"/>
      <c r="AJ58" s="43"/>
      <c r="AK58" s="43"/>
      <c r="AL58" s="43"/>
    </row>
    <row r="59" spans="1:38" x14ac:dyDescent="0.3">
      <c r="A59" s="29">
        <v>57</v>
      </c>
      <c r="B59" s="30">
        <v>42670</v>
      </c>
      <c r="C59" s="32">
        <v>2016</v>
      </c>
      <c r="D59" s="32">
        <v>56</v>
      </c>
      <c r="E59" s="32" t="s">
        <v>72</v>
      </c>
      <c r="F59" s="33" t="s">
        <v>26</v>
      </c>
      <c r="G59" s="33" t="s">
        <v>24</v>
      </c>
      <c r="H59" s="33" t="s">
        <v>157</v>
      </c>
      <c r="I59" s="33" t="s">
        <v>170</v>
      </c>
      <c r="J59" s="33" t="s">
        <v>253</v>
      </c>
      <c r="K59" s="37" t="s">
        <v>82</v>
      </c>
      <c r="L59" s="33">
        <v>1</v>
      </c>
      <c r="M59" s="1">
        <v>1</v>
      </c>
      <c r="N59" s="1" t="s">
        <v>28</v>
      </c>
      <c r="O59" s="1" t="s">
        <v>17</v>
      </c>
      <c r="P59" s="1">
        <v>0</v>
      </c>
      <c r="Q59" s="5">
        <v>0</v>
      </c>
      <c r="R59" s="5">
        <v>0</v>
      </c>
      <c r="S59" s="1">
        <v>0</v>
      </c>
      <c r="T59" s="1">
        <v>0</v>
      </c>
      <c r="U59">
        <f t="shared" si="3"/>
        <v>20000</v>
      </c>
      <c r="V59" s="1" t="s">
        <v>176</v>
      </c>
      <c r="W59" s="1">
        <v>1</v>
      </c>
      <c r="X59" s="1">
        <v>0</v>
      </c>
      <c r="Y59" s="1">
        <v>1</v>
      </c>
      <c r="Z59" s="1" t="s">
        <v>209</v>
      </c>
      <c r="AA59" s="3">
        <v>42666</v>
      </c>
      <c r="AB59" s="3">
        <v>42667</v>
      </c>
      <c r="AC59" s="5">
        <v>1</v>
      </c>
      <c r="AD59" s="5">
        <v>1</v>
      </c>
      <c r="AE59" s="5">
        <v>0</v>
      </c>
      <c r="AF59" s="5">
        <v>1</v>
      </c>
      <c r="AG59" s="3" t="s">
        <v>216</v>
      </c>
      <c r="AH59" s="43"/>
      <c r="AI59" s="43"/>
      <c r="AJ59" s="43"/>
      <c r="AK59" s="43"/>
      <c r="AL59" s="43"/>
    </row>
    <row r="60" spans="1:38" x14ac:dyDescent="0.3">
      <c r="A60" s="29">
        <v>58</v>
      </c>
      <c r="B60" s="30">
        <v>42672</v>
      </c>
      <c r="C60" s="32">
        <v>2016</v>
      </c>
      <c r="D60" s="32">
        <v>79</v>
      </c>
      <c r="E60" s="32" t="s">
        <v>114</v>
      </c>
      <c r="F60" s="33" t="s">
        <v>27</v>
      </c>
      <c r="G60" s="33" t="s">
        <v>22</v>
      </c>
      <c r="H60" s="33" t="s">
        <v>153</v>
      </c>
      <c r="I60" s="33" t="s">
        <v>173</v>
      </c>
      <c r="J60" s="33" t="s">
        <v>254</v>
      </c>
      <c r="K60" s="37" t="s">
        <v>85</v>
      </c>
      <c r="L60" s="33">
        <v>1</v>
      </c>
      <c r="M60" s="1">
        <v>0</v>
      </c>
      <c r="N60" s="1" t="s">
        <v>28</v>
      </c>
      <c r="O60" s="1" t="s">
        <v>17</v>
      </c>
      <c r="P60" s="1">
        <v>0</v>
      </c>
      <c r="Q60" s="5">
        <v>0</v>
      </c>
      <c r="R60" s="5">
        <v>0</v>
      </c>
      <c r="S60" s="1">
        <v>0</v>
      </c>
      <c r="T60" s="1">
        <v>0</v>
      </c>
      <c r="U60">
        <f t="shared" si="3"/>
        <v>30000</v>
      </c>
      <c r="V60" s="1" t="s">
        <v>174</v>
      </c>
      <c r="W60" s="1">
        <v>0</v>
      </c>
      <c r="X60" s="1">
        <v>0</v>
      </c>
      <c r="Y60" s="1">
        <v>0</v>
      </c>
      <c r="Z60" s="1" t="s">
        <v>208</v>
      </c>
      <c r="AA60" s="3" t="str">
        <f t="shared" si="6"/>
        <v>0</v>
      </c>
      <c r="AB60" s="3" t="str">
        <f t="shared" si="7"/>
        <v>0</v>
      </c>
      <c r="AC60" s="5">
        <v>0</v>
      </c>
      <c r="AD60" s="5">
        <v>0</v>
      </c>
      <c r="AE60" s="5">
        <v>0</v>
      </c>
      <c r="AF60" s="5">
        <v>0</v>
      </c>
      <c r="AG60" s="3" t="s">
        <v>219</v>
      </c>
      <c r="AH60" s="43"/>
      <c r="AI60" s="43"/>
      <c r="AJ60" s="43"/>
      <c r="AK60" s="43"/>
      <c r="AL60" s="43"/>
    </row>
    <row r="61" spans="1:38" x14ac:dyDescent="0.3">
      <c r="A61" s="29">
        <v>59</v>
      </c>
      <c r="B61" s="30">
        <v>42672</v>
      </c>
      <c r="C61" s="32">
        <v>2016</v>
      </c>
      <c r="D61" s="32">
        <v>46</v>
      </c>
      <c r="E61" s="32" t="s">
        <v>114</v>
      </c>
      <c r="F61" s="33" t="s">
        <v>27</v>
      </c>
      <c r="G61" s="33" t="s">
        <v>22</v>
      </c>
      <c r="H61" s="33" t="s">
        <v>151</v>
      </c>
      <c r="I61" s="33" t="s">
        <v>161</v>
      </c>
      <c r="J61" s="33" t="s">
        <v>255</v>
      </c>
      <c r="K61" s="37" t="s">
        <v>85</v>
      </c>
      <c r="L61" s="33">
        <v>1</v>
      </c>
      <c r="M61" s="1">
        <v>0</v>
      </c>
      <c r="N61" s="1" t="s">
        <v>28</v>
      </c>
      <c r="O61" s="1" t="s">
        <v>17</v>
      </c>
      <c r="P61" s="1">
        <v>0</v>
      </c>
      <c r="Q61" s="5">
        <v>0</v>
      </c>
      <c r="R61" s="5">
        <v>0</v>
      </c>
      <c r="S61" s="1">
        <v>0</v>
      </c>
      <c r="T61" s="1">
        <v>0</v>
      </c>
      <c r="U61">
        <f t="shared" si="3"/>
        <v>30000</v>
      </c>
      <c r="V61" s="1" t="s">
        <v>174</v>
      </c>
      <c r="W61" s="1">
        <v>0</v>
      </c>
      <c r="X61" s="1">
        <v>0</v>
      </c>
      <c r="Y61" s="1">
        <v>1</v>
      </c>
      <c r="Z61" s="1" t="s">
        <v>211</v>
      </c>
      <c r="AA61" s="3">
        <v>42665</v>
      </c>
      <c r="AB61" s="3">
        <v>42670</v>
      </c>
      <c r="AC61" s="5">
        <v>1</v>
      </c>
      <c r="AD61" s="5">
        <v>1</v>
      </c>
      <c r="AE61" s="5">
        <v>0</v>
      </c>
      <c r="AF61" s="5">
        <v>1</v>
      </c>
      <c r="AG61" s="3" t="s">
        <v>217</v>
      </c>
      <c r="AH61" s="43"/>
      <c r="AI61" s="43"/>
      <c r="AJ61" s="43"/>
      <c r="AK61" s="43"/>
      <c r="AL61" s="43"/>
    </row>
    <row r="62" spans="1:38" x14ac:dyDescent="0.3">
      <c r="A62" s="38">
        <v>60</v>
      </c>
      <c r="B62" s="39">
        <v>42673</v>
      </c>
      <c r="C62" s="40">
        <v>2016</v>
      </c>
      <c r="D62" s="40">
        <v>19</v>
      </c>
      <c r="E62" s="40" t="s">
        <v>114</v>
      </c>
      <c r="F62" s="41" t="s">
        <v>26</v>
      </c>
      <c r="G62" s="41" t="s">
        <v>23</v>
      </c>
      <c r="H62" s="41" t="s">
        <v>149</v>
      </c>
      <c r="I62" s="41" t="s">
        <v>159</v>
      </c>
      <c r="J62" s="41" t="s">
        <v>256</v>
      </c>
      <c r="K62" s="42" t="s">
        <v>39</v>
      </c>
      <c r="L62" s="33">
        <v>1</v>
      </c>
      <c r="M62" s="1">
        <v>0</v>
      </c>
      <c r="N62" s="1" t="s">
        <v>28</v>
      </c>
      <c r="O62" s="1" t="s">
        <v>18</v>
      </c>
      <c r="P62" s="1">
        <v>0</v>
      </c>
      <c r="Q62" s="5">
        <v>0</v>
      </c>
      <c r="R62" s="5">
        <v>0</v>
      </c>
      <c r="S62" s="1">
        <v>0</v>
      </c>
      <c r="T62" s="1">
        <v>0</v>
      </c>
      <c r="U62">
        <f t="shared" si="3"/>
        <v>10000</v>
      </c>
      <c r="V62" s="1" t="s">
        <v>174</v>
      </c>
      <c r="W62" s="1">
        <v>0</v>
      </c>
      <c r="X62" s="1">
        <v>0</v>
      </c>
      <c r="Y62" s="1">
        <v>0</v>
      </c>
      <c r="Z62" s="1" t="s">
        <v>211</v>
      </c>
      <c r="AA62" s="3" t="str">
        <f t="shared" si="6"/>
        <v>0</v>
      </c>
      <c r="AB62" s="3" t="str">
        <f t="shared" si="7"/>
        <v>0</v>
      </c>
      <c r="AC62" s="5">
        <v>1</v>
      </c>
      <c r="AD62" s="5">
        <v>0</v>
      </c>
      <c r="AE62" s="5">
        <v>0</v>
      </c>
      <c r="AF62" s="5">
        <v>0</v>
      </c>
      <c r="AG62" s="3" t="s">
        <v>219</v>
      </c>
      <c r="AH62" s="43"/>
      <c r="AI62" s="43"/>
      <c r="AJ62" s="43"/>
      <c r="AK62" s="43"/>
      <c r="AL62" s="43"/>
    </row>
  </sheetData>
  <mergeCells count="2">
    <mergeCell ref="AH1:AL1"/>
    <mergeCell ref="A1:AG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8">
        <x14:dataValidation type="list" allowBlank="1" showInputMessage="1" showErrorMessage="1">
          <x14:formula1>
            <xm:f>#REF!</xm:f>
          </x14:formula1>
          <xm:sqref>E3:E62</xm:sqref>
        </x14:dataValidation>
        <x14:dataValidation type="list" allowBlank="1" showInputMessage="1" showErrorMessage="1">
          <x14:formula1>
            <xm:f>#REF!</xm:f>
          </x14:formula1>
          <xm:sqref>M3:M62</xm:sqref>
        </x14:dataValidation>
        <x14:dataValidation type="list" allowBlank="1" showInputMessage="1" showErrorMessage="1">
          <x14:formula1>
            <xm:f>#REF!</xm:f>
          </x14:formula1>
          <xm:sqref>N3:N62</xm:sqref>
        </x14:dataValidation>
        <x14:dataValidation type="list" allowBlank="1" showInputMessage="1" showErrorMessage="1">
          <x14:formula1>
            <xm:f>#REF!</xm:f>
          </x14:formula1>
          <xm:sqref>O3:O62</xm:sqref>
        </x14:dataValidation>
        <x14:dataValidation type="list" allowBlank="1" showInputMessage="1" showErrorMessage="1">
          <x14:formula1>
            <xm:f>#REF!</xm:f>
          </x14:formula1>
          <xm:sqref>P3:P62</xm:sqref>
        </x14:dataValidation>
        <x14:dataValidation type="list" allowBlank="1" showInputMessage="1" showErrorMessage="1">
          <x14:formula1>
            <xm:f>#REF!</xm:f>
          </x14:formula1>
          <xm:sqref>Q3:Q62</xm:sqref>
        </x14:dataValidation>
        <x14:dataValidation type="list" allowBlank="1" showInputMessage="1" showErrorMessage="1">
          <x14:formula1>
            <xm:f>#REF!</xm:f>
          </x14:formula1>
          <xm:sqref>R3:R62</xm:sqref>
        </x14:dataValidation>
        <x14:dataValidation type="list" allowBlank="1" showInputMessage="1" showErrorMessage="1">
          <x14:formula1>
            <xm:f>#REF!</xm:f>
          </x14:formula1>
          <xm:sqref>S3:S62</xm:sqref>
        </x14:dataValidation>
        <x14:dataValidation type="list" allowBlank="1" showInputMessage="1" showErrorMessage="1">
          <x14:formula1>
            <xm:f>#REF!</xm:f>
          </x14:formula1>
          <xm:sqref>T3:T62</xm:sqref>
        </x14:dataValidation>
        <x14:dataValidation type="list" allowBlank="1" showInputMessage="1" showErrorMessage="1">
          <x14:formula1>
            <xm:f>#REF!</xm:f>
          </x14:formula1>
          <xm:sqref>W3:W62</xm:sqref>
        </x14:dataValidation>
        <x14:dataValidation type="list" allowBlank="1" showInputMessage="1" showErrorMessage="1">
          <x14:formula1>
            <xm:f>#REF!</xm:f>
          </x14:formula1>
          <xm:sqref>X3:X62</xm:sqref>
        </x14:dataValidation>
        <x14:dataValidation type="list" allowBlank="1" showInputMessage="1" showErrorMessage="1">
          <x14:formula1>
            <xm:f>#REF!</xm:f>
          </x14:formula1>
          <xm:sqref>Y3:Y62</xm:sqref>
        </x14:dataValidation>
        <x14:dataValidation type="list" allowBlank="1" showInputMessage="1" showErrorMessage="1">
          <x14:formula1>
            <xm:f>#REF!</xm:f>
          </x14:formula1>
          <xm:sqref>AC3:AC62</xm:sqref>
        </x14:dataValidation>
        <x14:dataValidation type="list" allowBlank="1" showInputMessage="1" showErrorMessage="1">
          <x14:formula1>
            <xm:f>#REF!</xm:f>
          </x14:formula1>
          <xm:sqref>AD3:AD62</xm:sqref>
        </x14:dataValidation>
        <x14:dataValidation type="list" allowBlank="1" showInputMessage="1" showErrorMessage="1">
          <x14:formula1>
            <xm:f>#REF!</xm:f>
          </x14:formula1>
          <xm:sqref>AE3:AE62</xm:sqref>
        </x14:dataValidation>
        <x14:dataValidation type="list" allowBlank="1" showInputMessage="1" showErrorMessage="1">
          <x14:formula1>
            <xm:f>#REF!</xm:f>
          </x14:formula1>
          <xm:sqref>AF3:AF62</xm:sqref>
        </x14:dataValidation>
        <x14:dataValidation type="list" allowBlank="1" showInputMessage="1" showErrorMessage="1">
          <x14:formula1>
            <xm:f>#REF!</xm:f>
          </x14:formula1>
          <xm:sqref>C3:C62</xm:sqref>
        </x14:dataValidation>
        <x14:dataValidation type="date" allowBlank="1" showInputMessage="1" showErrorMessage="1">
          <x14:formula1>
            <xm:f>#REF!</xm:f>
          </x14:formula1>
          <x14:formula2>
            <xm:f>#REF!</xm:f>
          </x14:formula2>
          <xm:sqref>B3:B62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7"/>
  <sheetViews>
    <sheetView zoomScale="52" zoomScaleNormal="52" workbookViewId="0">
      <selection activeCell="E14" sqref="E14"/>
    </sheetView>
  </sheetViews>
  <sheetFormatPr defaultRowHeight="15.6" x14ac:dyDescent="0.3"/>
  <cols>
    <col min="1" max="1" width="15.19921875" style="44" customWidth="1"/>
    <col min="2" max="2" width="13.09765625" style="44" customWidth="1"/>
    <col min="3" max="3" width="13.796875" style="44" customWidth="1"/>
    <col min="4" max="4" width="15.69921875" style="44" customWidth="1"/>
    <col min="5" max="5" width="10.796875" style="44" customWidth="1"/>
    <col min="6" max="6" width="1.296875" style="44" customWidth="1"/>
    <col min="7" max="7" width="14.796875" style="45" customWidth="1"/>
    <col min="8" max="8" width="10.796875" style="44" customWidth="1"/>
    <col min="9" max="9" width="10.296875" style="44" customWidth="1"/>
    <col min="10" max="10" width="16.796875" style="44" customWidth="1"/>
    <col min="11" max="11" width="12.796875" style="44" customWidth="1"/>
    <col min="12" max="12" width="1.09765625" style="44" customWidth="1"/>
    <col min="13" max="13" width="14.8984375" style="44" customWidth="1"/>
    <col min="14" max="14" width="8.796875" style="44" customWidth="1"/>
    <col min="15" max="15" width="10.796875" style="44" customWidth="1"/>
    <col min="16" max="16" width="10.8984375" style="44" customWidth="1"/>
    <col min="17" max="17" width="13.19921875" style="44" customWidth="1"/>
    <col min="18" max="18" width="8.296875" style="44" customWidth="1"/>
    <col min="19" max="19" width="12.09765625" style="44" customWidth="1"/>
    <col min="20" max="20" width="12.69921875" style="44" customWidth="1"/>
    <col min="21" max="21" width="1.296875" style="44" customWidth="1"/>
    <col min="22" max="22" width="14" style="44" customWidth="1"/>
    <col min="23" max="23" width="12.19921875" style="44" customWidth="1"/>
    <col min="24" max="24" width="7.5" style="44" customWidth="1"/>
    <col min="25" max="25" width="9.5" style="44" customWidth="1"/>
    <col min="26" max="26" width="14.19921875" style="44" customWidth="1"/>
    <col min="27" max="27" width="7.796875" style="44" customWidth="1"/>
    <col min="28" max="28" width="1.5" style="44" customWidth="1"/>
    <col min="29" max="29" width="13.59765625" style="44" customWidth="1"/>
    <col min="30" max="30" width="11.09765625" style="44" bestFit="1" customWidth="1"/>
    <col min="31" max="31" width="19.8984375" style="44" customWidth="1"/>
    <col min="32" max="32" width="13.09765625" style="44" customWidth="1"/>
    <col min="33" max="34" width="1.8984375" style="44" customWidth="1"/>
    <col min="35" max="35" width="78.19921875" style="44" customWidth="1"/>
    <col min="36" max="36" width="6.69921875" style="44" customWidth="1"/>
    <col min="37" max="40" width="2.8984375" style="44" customWidth="1"/>
    <col min="41" max="41" width="40.3984375" style="44" customWidth="1"/>
    <col min="42" max="43" width="2.8984375" style="44" customWidth="1"/>
    <col min="44" max="44" width="14.59765625" style="44" customWidth="1"/>
    <col min="45" max="55" width="2.8984375" style="44" customWidth="1"/>
    <col min="56" max="56" width="8.59765625" style="44" customWidth="1"/>
    <col min="57" max="63" width="1.8984375" style="44" customWidth="1"/>
    <col min="64" max="84" width="2.8984375" style="44" customWidth="1"/>
    <col min="85" max="85" width="5.296875" style="44" customWidth="1"/>
    <col min="86" max="92" width="1.8984375" style="44" customWidth="1"/>
    <col min="93" max="113" width="2.8984375" style="44" customWidth="1"/>
    <col min="114" max="114" width="10.3984375" style="44" bestFit="1" customWidth="1"/>
    <col min="115" max="115" width="12.19921875" style="44" bestFit="1" customWidth="1"/>
    <col min="116" max="116" width="32.5" style="44" bestFit="1" customWidth="1"/>
    <col min="117" max="117" width="10" style="44" bestFit="1" customWidth="1"/>
    <col min="118" max="16384" width="8.796875" style="44"/>
  </cols>
  <sheetData>
    <row r="1" spans="1:44" ht="31.8" thickBot="1" x14ac:dyDescent="0.65">
      <c r="A1" s="108" t="s">
        <v>308</v>
      </c>
      <c r="B1" s="109"/>
      <c r="C1" s="109"/>
      <c r="D1" s="109"/>
      <c r="E1" s="109"/>
      <c r="F1" s="109"/>
      <c r="G1" s="109"/>
      <c r="H1" s="109"/>
      <c r="I1" s="109"/>
      <c r="J1" s="109"/>
      <c r="K1" s="109"/>
      <c r="L1" s="109"/>
      <c r="M1" s="109"/>
      <c r="N1" s="109"/>
      <c r="O1" s="109"/>
      <c r="P1" s="109"/>
      <c r="Q1" s="109"/>
      <c r="R1" s="109"/>
      <c r="S1" s="109"/>
      <c r="T1" s="109"/>
      <c r="U1" s="92"/>
      <c r="V1" s="92"/>
      <c r="W1" s="92"/>
      <c r="X1" s="92"/>
      <c r="Y1" s="92"/>
      <c r="Z1" s="92"/>
      <c r="AA1" s="92"/>
      <c r="AB1" s="92"/>
      <c r="AC1" s="92"/>
      <c r="AD1" s="92"/>
      <c r="AE1" s="92"/>
      <c r="AF1" s="92"/>
      <c r="AG1" s="92"/>
      <c r="AH1" s="92"/>
      <c r="AI1" s="92"/>
      <c r="AJ1" s="92"/>
      <c r="AK1" s="92"/>
      <c r="AL1" s="92"/>
      <c r="AM1" s="92"/>
      <c r="AN1" s="92"/>
      <c r="AO1" s="92"/>
      <c r="AP1" s="92"/>
      <c r="AQ1" s="92"/>
      <c r="AR1" s="93"/>
    </row>
    <row r="2" spans="1:44" s="48" customFormat="1" ht="18.600000000000001" thickBot="1" x14ac:dyDescent="0.4">
      <c r="G2" s="46"/>
    </row>
    <row r="3" spans="1:44" s="49" customFormat="1" ht="61.2" customHeight="1" thickTop="1" thickBot="1" x14ac:dyDescent="0.35">
      <c r="A3" s="79" t="s">
        <v>4</v>
      </c>
      <c r="B3" s="80" t="s">
        <v>277</v>
      </c>
      <c r="C3" s="81" t="s">
        <v>295</v>
      </c>
      <c r="D3" s="81" t="s">
        <v>278</v>
      </c>
      <c r="E3" s="80" t="s">
        <v>279</v>
      </c>
      <c r="G3" s="82" t="s">
        <v>14</v>
      </c>
      <c r="H3" s="81" t="s">
        <v>277</v>
      </c>
      <c r="I3" s="81" t="s">
        <v>290</v>
      </c>
      <c r="J3" s="81" t="s">
        <v>291</v>
      </c>
      <c r="K3" s="81" t="s">
        <v>295</v>
      </c>
      <c r="M3" s="82" t="s">
        <v>125</v>
      </c>
      <c r="N3" s="81" t="s">
        <v>277</v>
      </c>
      <c r="O3" s="81" t="s">
        <v>289</v>
      </c>
      <c r="P3" s="81" t="s">
        <v>290</v>
      </c>
      <c r="Q3" s="81" t="s">
        <v>291</v>
      </c>
      <c r="R3" s="81" t="s">
        <v>292</v>
      </c>
      <c r="S3" s="81" t="s">
        <v>293</v>
      </c>
      <c r="T3" s="81" t="s">
        <v>294</v>
      </c>
      <c r="V3" s="83" t="s">
        <v>298</v>
      </c>
      <c r="W3" s="84" t="s">
        <v>112</v>
      </c>
      <c r="X3" s="84" t="s">
        <v>277</v>
      </c>
      <c r="Y3" s="84" t="s">
        <v>295</v>
      </c>
      <c r="Z3" s="84" t="s">
        <v>278</v>
      </c>
      <c r="AA3" s="85" t="s">
        <v>279</v>
      </c>
      <c r="AC3" s="86" t="s">
        <v>50</v>
      </c>
      <c r="AD3" s="86" t="s">
        <v>2</v>
      </c>
      <c r="AE3" s="86" t="s">
        <v>299</v>
      </c>
      <c r="AF3" s="86" t="s">
        <v>53</v>
      </c>
      <c r="AI3" s="110" t="s">
        <v>309</v>
      </c>
      <c r="AJ3" s="111"/>
      <c r="AK3" s="111"/>
      <c r="AL3" s="111"/>
      <c r="AM3" s="111"/>
      <c r="AN3" s="111"/>
      <c r="AO3" s="111"/>
      <c r="AP3" s="111"/>
      <c r="AQ3" s="111"/>
      <c r="AR3" s="112"/>
    </row>
    <row r="4" spans="1:44" s="48" customFormat="1" ht="25.8" customHeight="1" thickTop="1" thickBot="1" x14ac:dyDescent="0.4">
      <c r="A4" s="50" t="s">
        <v>26</v>
      </c>
      <c r="B4" s="51">
        <v>8</v>
      </c>
      <c r="C4" s="51">
        <v>5</v>
      </c>
      <c r="D4" s="51">
        <v>4</v>
      </c>
      <c r="E4" s="51">
        <v>2</v>
      </c>
      <c r="G4" s="52" t="s">
        <v>281</v>
      </c>
      <c r="H4" s="51">
        <v>7</v>
      </c>
      <c r="I4" s="51">
        <v>4</v>
      </c>
      <c r="J4" s="51">
        <v>3</v>
      </c>
      <c r="K4" s="51">
        <v>4</v>
      </c>
      <c r="M4" s="50">
        <v>2015</v>
      </c>
      <c r="N4" s="53">
        <v>18</v>
      </c>
      <c r="O4" s="53">
        <v>6</v>
      </c>
      <c r="P4" s="53">
        <v>5</v>
      </c>
      <c r="Q4" s="53">
        <v>3</v>
      </c>
      <c r="R4" s="53">
        <v>9</v>
      </c>
      <c r="S4" s="53">
        <v>8</v>
      </c>
      <c r="T4" s="53">
        <v>10</v>
      </c>
      <c r="V4" s="57" t="s">
        <v>23</v>
      </c>
      <c r="W4" s="58">
        <v>12</v>
      </c>
      <c r="X4" s="58">
        <v>4</v>
      </c>
      <c r="Y4" s="58">
        <v>2</v>
      </c>
      <c r="Z4" s="58">
        <v>1</v>
      </c>
      <c r="AA4" s="68">
        <v>0</v>
      </c>
      <c r="AC4" s="71">
        <f>GETPIVOTDATA("Cases",$V$3,"District","A")/GETPIVOTDATA("Tested for malaria",$V$3,"District","A")</f>
        <v>0.33333333333333331</v>
      </c>
      <c r="AD4" s="72">
        <f>GETPIVOTDATA("Cases treated",$V$3,"District","A")/V5*1000</f>
        <v>0.2</v>
      </c>
      <c r="AE4" s="72">
        <f>GETPIVOTDATA("Treated per national guidelines",$V$3,"District","A")/GETPIVOTDATA("Cases",$V$3,"District","A")</f>
        <v>0.25</v>
      </c>
      <c r="AF4" s="72">
        <f>GETPIVOTDATA("Dead",$V$3,"District","A")/GETPIVOTDATA("Cases",$V$3,"District","A")*10000</f>
        <v>0</v>
      </c>
      <c r="AI4" s="87" t="s">
        <v>2</v>
      </c>
      <c r="AJ4" s="116" t="s">
        <v>117</v>
      </c>
      <c r="AK4" s="117"/>
      <c r="AL4" s="117"/>
      <c r="AM4" s="117"/>
      <c r="AN4" s="117"/>
      <c r="AO4" s="117"/>
      <c r="AP4" s="117"/>
      <c r="AQ4" s="117"/>
      <c r="AR4" s="118"/>
    </row>
    <row r="5" spans="1:44" s="48" customFormat="1" ht="19.8" customHeight="1" thickTop="1" thickBot="1" x14ac:dyDescent="0.4">
      <c r="A5" s="50" t="s">
        <v>27</v>
      </c>
      <c r="B5" s="51">
        <v>6</v>
      </c>
      <c r="C5" s="51">
        <v>5</v>
      </c>
      <c r="D5" s="51">
        <v>4</v>
      </c>
      <c r="E5" s="51">
        <v>2</v>
      </c>
      <c r="G5" s="54" t="s">
        <v>282</v>
      </c>
      <c r="H5" s="51">
        <v>3</v>
      </c>
      <c r="I5" s="51">
        <v>1</v>
      </c>
      <c r="J5" s="51">
        <v>1</v>
      </c>
      <c r="K5" s="51">
        <v>3</v>
      </c>
      <c r="M5" s="50">
        <v>2016</v>
      </c>
      <c r="N5" s="53">
        <v>12</v>
      </c>
      <c r="O5" s="53">
        <v>4</v>
      </c>
      <c r="P5" s="53">
        <v>4</v>
      </c>
      <c r="Q5" s="53">
        <v>1</v>
      </c>
      <c r="R5" s="53">
        <v>7</v>
      </c>
      <c r="S5" s="53">
        <v>5</v>
      </c>
      <c r="T5" s="53">
        <v>6</v>
      </c>
      <c r="V5" s="59">
        <v>10000</v>
      </c>
      <c r="W5" s="67">
        <v>12</v>
      </c>
      <c r="X5" s="67">
        <v>4</v>
      </c>
      <c r="Y5" s="67">
        <v>2</v>
      </c>
      <c r="Z5" s="67">
        <v>1</v>
      </c>
      <c r="AA5" s="70">
        <v>0</v>
      </c>
      <c r="AC5" s="71"/>
      <c r="AD5" s="72"/>
      <c r="AE5" s="72"/>
      <c r="AF5" s="72"/>
      <c r="AI5" s="87" t="s">
        <v>50</v>
      </c>
      <c r="AJ5" s="113" t="s">
        <v>52</v>
      </c>
      <c r="AK5" s="114"/>
      <c r="AL5" s="114"/>
      <c r="AM5" s="114"/>
      <c r="AN5" s="114"/>
      <c r="AO5" s="114"/>
      <c r="AP5" s="114"/>
      <c r="AQ5" s="114"/>
      <c r="AR5" s="115"/>
    </row>
    <row r="6" spans="1:44" s="48" customFormat="1" ht="18.600000000000001" customHeight="1" thickTop="1" thickBot="1" x14ac:dyDescent="0.4">
      <c r="A6" s="50" t="s">
        <v>70</v>
      </c>
      <c r="B6" s="51">
        <v>2</v>
      </c>
      <c r="C6" s="51">
        <v>0</v>
      </c>
      <c r="D6" s="51">
        <v>0</v>
      </c>
      <c r="E6" s="51">
        <v>0</v>
      </c>
      <c r="G6" s="52" t="s">
        <v>283</v>
      </c>
      <c r="H6" s="51">
        <v>1</v>
      </c>
      <c r="I6" s="51">
        <v>1</v>
      </c>
      <c r="J6" s="51">
        <v>0</v>
      </c>
      <c r="K6" s="51">
        <v>1</v>
      </c>
      <c r="M6" s="50" t="s">
        <v>1</v>
      </c>
      <c r="N6" s="53">
        <v>30</v>
      </c>
      <c r="O6" s="53">
        <v>10</v>
      </c>
      <c r="P6" s="53">
        <v>9</v>
      </c>
      <c r="Q6" s="53">
        <v>4</v>
      </c>
      <c r="R6" s="53">
        <v>16</v>
      </c>
      <c r="S6" s="53">
        <v>13</v>
      </c>
      <c r="T6" s="53">
        <v>16</v>
      </c>
      <c r="V6" s="57" t="s">
        <v>24</v>
      </c>
      <c r="W6" s="58">
        <v>14</v>
      </c>
      <c r="X6" s="58">
        <v>4</v>
      </c>
      <c r="Y6" s="58">
        <v>3</v>
      </c>
      <c r="Z6" s="58">
        <v>3</v>
      </c>
      <c r="AA6" s="68">
        <v>2</v>
      </c>
      <c r="AC6" s="73">
        <f>GETPIVOTDATA("Cases",$V$3,"District","B")/GETPIVOTDATA("Tested for malaria",$V$3,"District","B")</f>
        <v>0.2857142857142857</v>
      </c>
      <c r="AD6" s="74">
        <f>GETPIVOTDATA("Cases treated",$V$3,"District","B")/V7*1000</f>
        <v>0.15</v>
      </c>
      <c r="AE6" s="74">
        <f>GETPIVOTDATA("Treated per national guidelines",$V$3,"District","B")/GETPIVOTDATA("Cases",$V$3,"District","B")</f>
        <v>0.75</v>
      </c>
      <c r="AF6" s="74">
        <f>GETPIVOTDATA("Dead",$V$3,"District","B")/GETPIVOTDATA("Cases",$V$3,"District","B")</f>
        <v>0.5</v>
      </c>
      <c r="AI6" s="87" t="s">
        <v>53</v>
      </c>
      <c r="AJ6" s="116" t="s">
        <v>307</v>
      </c>
      <c r="AK6" s="117"/>
      <c r="AL6" s="117"/>
      <c r="AM6" s="117"/>
      <c r="AN6" s="117"/>
      <c r="AO6" s="117"/>
      <c r="AP6" s="117"/>
      <c r="AQ6" s="117"/>
      <c r="AR6" s="118"/>
    </row>
    <row r="7" spans="1:44" s="48" customFormat="1" ht="17.399999999999999" customHeight="1" thickTop="1" thickBot="1" x14ac:dyDescent="0.4">
      <c r="A7" s="50" t="s">
        <v>1</v>
      </c>
      <c r="B7" s="51">
        <v>16</v>
      </c>
      <c r="C7" s="51">
        <v>10</v>
      </c>
      <c r="D7" s="51">
        <v>8</v>
      </c>
      <c r="E7" s="51">
        <v>4</v>
      </c>
      <c r="G7" s="52" t="s">
        <v>284</v>
      </c>
      <c r="H7" s="51">
        <v>1</v>
      </c>
      <c r="I7" s="51">
        <v>0</v>
      </c>
      <c r="J7" s="51">
        <v>0</v>
      </c>
      <c r="K7" s="51">
        <v>0</v>
      </c>
      <c r="V7" s="59">
        <v>20000</v>
      </c>
      <c r="W7" s="67">
        <v>14</v>
      </c>
      <c r="X7" s="67">
        <v>4</v>
      </c>
      <c r="Y7" s="67">
        <v>3</v>
      </c>
      <c r="Z7" s="67">
        <v>3</v>
      </c>
      <c r="AA7" s="70">
        <v>2</v>
      </c>
      <c r="AC7" s="75"/>
      <c r="AD7" s="76"/>
      <c r="AE7" s="76"/>
      <c r="AF7" s="76"/>
      <c r="AI7" s="87" t="s">
        <v>54</v>
      </c>
      <c r="AJ7" s="116" t="s">
        <v>73</v>
      </c>
      <c r="AK7" s="117"/>
      <c r="AL7" s="117"/>
      <c r="AM7" s="117"/>
      <c r="AN7" s="117"/>
      <c r="AO7" s="117"/>
      <c r="AP7" s="117"/>
      <c r="AQ7" s="117"/>
      <c r="AR7" s="118"/>
    </row>
    <row r="8" spans="1:44" s="48" customFormat="1" ht="18.600000000000001" thickTop="1" x14ac:dyDescent="0.35">
      <c r="G8" s="52" t="s">
        <v>285</v>
      </c>
      <c r="H8" s="51">
        <v>1</v>
      </c>
      <c r="I8" s="51">
        <v>0</v>
      </c>
      <c r="J8" s="51">
        <v>0</v>
      </c>
      <c r="K8" s="51">
        <v>1</v>
      </c>
      <c r="V8" s="57" t="s">
        <v>22</v>
      </c>
      <c r="W8" s="58">
        <v>18</v>
      </c>
      <c r="X8" s="58">
        <v>3</v>
      </c>
      <c r="Y8" s="58">
        <v>3</v>
      </c>
      <c r="Z8" s="58">
        <v>3</v>
      </c>
      <c r="AA8" s="68">
        <v>2</v>
      </c>
      <c r="AC8" s="77">
        <f>GETPIVOTDATA("Cases",$V$3,"District","C")/GETPIVOTDATA("Tested for malaria",$V$3,"District","C")</f>
        <v>0.16666666666666666</v>
      </c>
      <c r="AD8" s="78">
        <f>GETPIVOTDATA("Cases treated",$V$3,"District","C")/V9*1000</f>
        <v>0.1</v>
      </c>
      <c r="AE8" s="78">
        <f>GETPIVOTDATA("Treated per national guidelines",$V$3,"District","C")/GETPIVOTDATA("Cases",$V$3,"District","C")</f>
        <v>1</v>
      </c>
      <c r="AF8" s="78">
        <f>GETPIVOTDATA("Dead",$V$3,"District","C")/GETPIVOTDATA("Cases",$V$3,"District","C")</f>
        <v>0.66666666666666663</v>
      </c>
    </row>
    <row r="9" spans="1:44" s="48" customFormat="1" ht="18" x14ac:dyDescent="0.35">
      <c r="G9" s="52" t="s">
        <v>286</v>
      </c>
      <c r="H9" s="51">
        <v>3</v>
      </c>
      <c r="I9" s="51">
        <v>3</v>
      </c>
      <c r="J9" s="51">
        <v>0</v>
      </c>
      <c r="K9" s="51">
        <v>1</v>
      </c>
      <c r="V9" s="59">
        <v>30000</v>
      </c>
      <c r="W9" s="67">
        <v>18</v>
      </c>
      <c r="X9" s="67">
        <v>3</v>
      </c>
      <c r="Y9" s="67">
        <v>3</v>
      </c>
      <c r="Z9" s="67">
        <v>3</v>
      </c>
      <c r="AA9" s="70">
        <v>2</v>
      </c>
      <c r="AC9" s="73"/>
      <c r="AD9" s="74"/>
      <c r="AE9" s="74"/>
      <c r="AF9" s="74"/>
    </row>
    <row r="10" spans="1:44" s="48" customFormat="1" ht="18" x14ac:dyDescent="0.35">
      <c r="G10" s="52" t="s">
        <v>287</v>
      </c>
      <c r="H10" s="51">
        <v>0</v>
      </c>
      <c r="I10" s="51">
        <v>0</v>
      </c>
      <c r="J10" s="51">
        <v>0</v>
      </c>
      <c r="K10" s="51">
        <v>0</v>
      </c>
      <c r="V10" s="57" t="s">
        <v>25</v>
      </c>
      <c r="W10" s="58">
        <v>9</v>
      </c>
      <c r="X10" s="58">
        <v>3</v>
      </c>
      <c r="Y10" s="58">
        <v>2</v>
      </c>
      <c r="Z10" s="58">
        <v>1</v>
      </c>
      <c r="AA10" s="68">
        <v>0</v>
      </c>
      <c r="AC10" s="75">
        <f>GETPIVOTDATA("Cases",$V$3,"District","D")/GETPIVOTDATA("Tested for malaria",$V$3,"District","D")</f>
        <v>0.33333333333333331</v>
      </c>
      <c r="AD10" s="76">
        <f>GETPIVOTDATA("Cases treated",$V$3,"District","D")/V11*1000</f>
        <v>0.05</v>
      </c>
      <c r="AE10" s="76">
        <f>GETPIVOTDATA("Treated per national guidelines",$V$3,"District","D")/GETPIVOTDATA("Cases",$V$3,"District","D")</f>
        <v>0.33333333333333331</v>
      </c>
      <c r="AF10" s="76">
        <f>GETPIVOTDATA("Dead",$V$3,"District","D")/GETPIVOTDATA("Cases",$V$3,"District","D")</f>
        <v>0</v>
      </c>
    </row>
    <row r="11" spans="1:44" s="48" customFormat="1" ht="18" x14ac:dyDescent="0.35">
      <c r="G11" s="52" t="s">
        <v>288</v>
      </c>
      <c r="H11" s="51">
        <v>0</v>
      </c>
      <c r="I11" s="51">
        <v>0</v>
      </c>
      <c r="J11" s="51">
        <v>0</v>
      </c>
      <c r="K11" s="51">
        <v>0</v>
      </c>
      <c r="V11" s="59">
        <v>40000</v>
      </c>
      <c r="W11" s="67">
        <v>9</v>
      </c>
      <c r="X11" s="67">
        <v>3</v>
      </c>
      <c r="Y11" s="67">
        <v>2</v>
      </c>
      <c r="Z11" s="67">
        <v>1</v>
      </c>
      <c r="AA11" s="70">
        <v>0</v>
      </c>
      <c r="AC11" s="73"/>
      <c r="AD11" s="74"/>
      <c r="AE11" s="74"/>
      <c r="AF11" s="74"/>
    </row>
    <row r="12" spans="1:44" s="48" customFormat="1" ht="18" x14ac:dyDescent="0.35">
      <c r="G12" s="52" t="s">
        <v>1</v>
      </c>
      <c r="H12" s="51">
        <v>16</v>
      </c>
      <c r="I12" s="51">
        <v>9</v>
      </c>
      <c r="J12" s="51">
        <v>4</v>
      </c>
      <c r="K12" s="51">
        <v>10</v>
      </c>
      <c r="V12" s="57" t="s">
        <v>71</v>
      </c>
      <c r="W12" s="58">
        <v>3</v>
      </c>
      <c r="X12" s="58">
        <v>1</v>
      </c>
      <c r="Y12" s="58">
        <v>0</v>
      </c>
      <c r="Z12" s="58">
        <v>0</v>
      </c>
      <c r="AA12" s="68">
        <v>0</v>
      </c>
      <c r="AC12" s="75">
        <f>GETPIVOTDATA("Cases",$V$3,"District","E")/GETPIVOTDATA("Tested for malaria",$V$3,"District","E")</f>
        <v>0.33333333333333331</v>
      </c>
      <c r="AD12" s="76">
        <f>GETPIVOTDATA("Cases treated",$V$3,"District","D")/V13*1000</f>
        <v>0.04</v>
      </c>
      <c r="AE12" s="76">
        <f>GETPIVOTDATA("Treated per national guidelines",$V$3,"District","E")/GETPIVOTDATA("Cases",$V$3,"District","E")</f>
        <v>0</v>
      </c>
      <c r="AF12" s="76">
        <f>GETPIVOTDATA("Dead",$V$3,"District","E")/GETPIVOTDATA("Cases",$V$3,"District","E")</f>
        <v>0</v>
      </c>
    </row>
    <row r="13" spans="1:44" s="48" customFormat="1" ht="18" x14ac:dyDescent="0.35">
      <c r="G13" s="56"/>
      <c r="H13" s="55"/>
      <c r="I13" s="55"/>
      <c r="J13" s="55"/>
      <c r="K13" s="55"/>
      <c r="V13" s="59">
        <v>50000</v>
      </c>
      <c r="W13" s="67">
        <v>3</v>
      </c>
      <c r="X13" s="67">
        <v>1</v>
      </c>
      <c r="Y13" s="67">
        <v>0</v>
      </c>
      <c r="Z13" s="67">
        <v>0</v>
      </c>
      <c r="AA13" s="70">
        <v>0</v>
      </c>
      <c r="AC13" s="71"/>
      <c r="AD13" s="78"/>
      <c r="AE13" s="78"/>
      <c r="AF13" s="78"/>
    </row>
    <row r="14" spans="1:44" s="48" customFormat="1" ht="22.2" customHeight="1" x14ac:dyDescent="0.35">
      <c r="G14" s="46"/>
      <c r="V14" s="57" t="s">
        <v>72</v>
      </c>
      <c r="W14" s="58">
        <v>4</v>
      </c>
      <c r="X14" s="58">
        <v>1</v>
      </c>
      <c r="Y14" s="58">
        <v>0</v>
      </c>
      <c r="Z14" s="58">
        <v>0</v>
      </c>
      <c r="AA14" s="68">
        <v>0</v>
      </c>
      <c r="AC14" s="73">
        <f>GETPIVOTDATA("Cases",$V$3,"District","F")/GETPIVOTDATA("Tested for malaria",$V$3,"District","F")</f>
        <v>0.25</v>
      </c>
      <c r="AD14" s="74">
        <f>GETPIVOTDATA("Cases treated",$V$3,"District","E")/V15*1000</f>
        <v>0</v>
      </c>
      <c r="AE14" s="74">
        <f>GETPIVOTDATA("Treated per national guidelines",$V$3,"District","F")/GETPIVOTDATA("Cases",$V$3,"District","F")</f>
        <v>0</v>
      </c>
      <c r="AF14" s="74">
        <f>GETPIVOTDATA("Dead",$V$3,"District","F")/GETPIVOTDATA("Cases",$V$3,"District","F")</f>
        <v>0</v>
      </c>
    </row>
    <row r="15" spans="1:44" s="48" customFormat="1" ht="15" customHeight="1" x14ac:dyDescent="0.35">
      <c r="H15" s="46"/>
      <c r="V15" s="59">
        <v>60000</v>
      </c>
      <c r="W15" s="67">
        <v>4</v>
      </c>
      <c r="X15" s="67">
        <v>1</v>
      </c>
      <c r="Y15" s="67">
        <v>0</v>
      </c>
      <c r="Z15" s="67">
        <v>0</v>
      </c>
      <c r="AA15" s="70">
        <v>0</v>
      </c>
      <c r="AC15" s="73"/>
      <c r="AD15" s="74"/>
      <c r="AE15" s="74"/>
      <c r="AF15" s="74"/>
    </row>
    <row r="16" spans="1:44" s="48" customFormat="1" ht="18.600000000000001" hidden="1" thickBot="1" x14ac:dyDescent="0.4">
      <c r="H16" s="46"/>
      <c r="V16" s="61" t="s">
        <v>1</v>
      </c>
      <c r="W16" s="62">
        <v>60</v>
      </c>
      <c r="X16" s="62">
        <v>16</v>
      </c>
      <c r="Y16" s="62">
        <v>10</v>
      </c>
      <c r="Z16" s="62">
        <v>8</v>
      </c>
      <c r="AA16" s="69">
        <v>4</v>
      </c>
      <c r="AC16" s="75">
        <f>GETPIVOTDATA("Cases",$V$3)/GETPIVOTDATA("Tested for malaria",$V$3)</f>
        <v>0.26666666666666666</v>
      </c>
      <c r="AD16" s="76">
        <f>GETPIVOTDATA("Cases",$V$3)/GETPIVOTDATA("Tested for malaria",$V$3)</f>
        <v>0.26666666666666666</v>
      </c>
      <c r="AE16" s="73">
        <f>GETPIVOTDATA("Treated per national guidelines",$V$3)/GETPIVOTDATA("Cases",$V$3)</f>
        <v>0.5</v>
      </c>
      <c r="AF16" s="74">
        <f>GETPIVOTDATA("Dead",$V$3)/GETPIVOTDATA("Cases",$V$3)</f>
        <v>0.25</v>
      </c>
    </row>
    <row r="17" spans="2:15" s="48" customFormat="1" ht="79.2" customHeight="1" x14ac:dyDescent="0.35"/>
    <row r="18" spans="2:15" s="48" customFormat="1" ht="19.2" customHeight="1" x14ac:dyDescent="0.35"/>
    <row r="19" spans="2:15" s="48" customFormat="1" ht="19.2" customHeight="1" x14ac:dyDescent="0.35"/>
    <row r="20" spans="2:15" s="48" customFormat="1" ht="19.2" customHeight="1" x14ac:dyDescent="0.35"/>
    <row r="21" spans="2:15" s="48" customFormat="1" ht="18" x14ac:dyDescent="0.35">
      <c r="N21" s="66"/>
      <c r="O21" s="66"/>
    </row>
    <row r="22" spans="2:15" s="48" customFormat="1" ht="18" x14ac:dyDescent="0.35">
      <c r="N22" s="66"/>
      <c r="O22" s="66"/>
    </row>
    <row r="23" spans="2:15" s="48" customFormat="1" ht="18" x14ac:dyDescent="0.35"/>
    <row r="24" spans="2:15" s="48" customFormat="1" ht="18" x14ac:dyDescent="0.35">
      <c r="G24" s="60"/>
    </row>
    <row r="25" spans="2:15" s="48" customFormat="1" ht="18" x14ac:dyDescent="0.35"/>
    <row r="26" spans="2:15" s="48" customFormat="1" ht="18" x14ac:dyDescent="0.35"/>
    <row r="27" spans="2:15" s="48" customFormat="1" ht="18" x14ac:dyDescent="0.35"/>
    <row r="28" spans="2:15" s="48" customFormat="1" ht="18" x14ac:dyDescent="0.35"/>
    <row r="29" spans="2:15" s="48" customFormat="1" ht="18" x14ac:dyDescent="0.35"/>
    <row r="30" spans="2:15" s="48" customFormat="1" ht="18" x14ac:dyDescent="0.35"/>
    <row r="31" spans="2:15" s="48" customFormat="1" ht="18" x14ac:dyDescent="0.35">
      <c r="B31" s="63"/>
      <c r="C31" s="64"/>
      <c r="D31" s="64"/>
      <c r="E31" s="64"/>
      <c r="F31" s="64"/>
      <c r="G31" s="64"/>
      <c r="H31" s="65"/>
      <c r="I31" s="66"/>
      <c r="J31" s="66"/>
      <c r="K31" s="66"/>
    </row>
    <row r="32" spans="2:15" s="48" customFormat="1" ht="18" x14ac:dyDescent="0.35">
      <c r="G32" s="46"/>
    </row>
    <row r="33" spans="7:7" s="48" customFormat="1" ht="19.8" customHeight="1" x14ac:dyDescent="0.35"/>
    <row r="34" spans="7:7" s="48" customFormat="1" ht="18" x14ac:dyDescent="0.35"/>
    <row r="35" spans="7:7" s="48" customFormat="1" ht="18" x14ac:dyDescent="0.35"/>
    <row r="36" spans="7:7" s="48" customFormat="1" ht="43.2" customHeight="1" x14ac:dyDescent="0.35"/>
    <row r="37" spans="7:7" s="48" customFormat="1" ht="18" x14ac:dyDescent="0.35">
      <c r="G37" s="46"/>
    </row>
  </sheetData>
  <dataConsolidate/>
  <mergeCells count="6">
    <mergeCell ref="AJ7:AR7"/>
    <mergeCell ref="A1:T1"/>
    <mergeCell ref="AI3:AR3"/>
    <mergeCell ref="AJ5:AR5"/>
    <mergeCell ref="AJ6:AR6"/>
    <mergeCell ref="AJ4:AR4"/>
  </mergeCells>
  <pageMargins left="0.7" right="0.7" top="0.75" bottom="0.75" header="0.3" footer="0.3"/>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78" zoomScaleNormal="78" workbookViewId="0">
      <selection activeCell="E50" sqref="E50"/>
    </sheetView>
  </sheetViews>
  <sheetFormatPr defaultRowHeight="15.6" x14ac:dyDescent="0.3"/>
  <cols>
    <col min="1" max="1" width="13.3984375" style="44" customWidth="1"/>
    <col min="2" max="2" width="44.09765625" style="44" bestFit="1" customWidth="1"/>
    <col min="3" max="3" width="10.8984375" style="44" customWidth="1"/>
    <col min="4" max="4" width="8.796875" style="44"/>
    <col min="5" max="5" width="47.69921875" style="44" bestFit="1" customWidth="1"/>
    <col min="6" max="16384" width="8.796875" style="44"/>
  </cols>
  <sheetData>
    <row r="1" spans="1:6" ht="21.6" thickBot="1" x14ac:dyDescent="0.45">
      <c r="A1" s="119" t="s">
        <v>6</v>
      </c>
      <c r="B1" s="119"/>
      <c r="C1" s="119"/>
      <c r="D1" s="119"/>
      <c r="E1" s="119"/>
      <c r="F1" s="119"/>
    </row>
    <row r="2" spans="1:6" ht="16.2" thickBot="1" x14ac:dyDescent="0.35">
      <c r="A2" s="22" t="s">
        <v>7</v>
      </c>
      <c r="B2" s="23" t="s">
        <v>31</v>
      </c>
      <c r="C2" s="23" t="s">
        <v>8</v>
      </c>
      <c r="D2" s="23" t="s">
        <v>78</v>
      </c>
      <c r="E2" s="23" t="s">
        <v>79</v>
      </c>
      <c r="F2" s="24" t="s">
        <v>9</v>
      </c>
    </row>
    <row r="3" spans="1:6" ht="16.2" thickBot="1" x14ac:dyDescent="0.35">
      <c r="A3" s="19" t="s">
        <v>127</v>
      </c>
      <c r="B3" s="20"/>
      <c r="C3" s="20"/>
      <c r="D3" s="20"/>
      <c r="E3" s="20"/>
      <c r="F3" s="21"/>
    </row>
    <row r="4" spans="1:6" x14ac:dyDescent="0.3">
      <c r="A4" s="16" t="s">
        <v>3</v>
      </c>
      <c r="B4" s="17" t="s">
        <v>5</v>
      </c>
      <c r="C4" s="17" t="s">
        <v>80</v>
      </c>
      <c r="D4" s="18"/>
      <c r="E4" s="17"/>
      <c r="F4" s="17">
        <v>6</v>
      </c>
    </row>
    <row r="5" spans="1:6" x14ac:dyDescent="0.3">
      <c r="A5" s="7" t="s">
        <v>11</v>
      </c>
      <c r="B5" s="8" t="s">
        <v>128</v>
      </c>
      <c r="C5" s="8" t="s">
        <v>80</v>
      </c>
      <c r="D5" s="9"/>
      <c r="E5" s="8"/>
      <c r="F5" s="8">
        <v>8</v>
      </c>
    </row>
    <row r="6" spans="1:6" x14ac:dyDescent="0.3">
      <c r="A6" s="7" t="s">
        <v>125</v>
      </c>
      <c r="B6" s="8" t="s">
        <v>126</v>
      </c>
      <c r="C6" s="8" t="s">
        <v>80</v>
      </c>
      <c r="D6" s="9"/>
      <c r="E6" s="8"/>
      <c r="F6" s="8">
        <v>4</v>
      </c>
    </row>
    <row r="7" spans="1:6" x14ac:dyDescent="0.3">
      <c r="A7" s="10" t="s">
        <v>14</v>
      </c>
      <c r="B7" s="8" t="s">
        <v>64</v>
      </c>
      <c r="C7" s="8" t="s">
        <v>80</v>
      </c>
      <c r="D7" s="9"/>
      <c r="E7" s="8"/>
      <c r="F7" s="8">
        <v>2</v>
      </c>
    </row>
    <row r="8" spans="1:6" x14ac:dyDescent="0.3">
      <c r="A8" s="10" t="s">
        <v>113</v>
      </c>
      <c r="B8" s="8" t="s">
        <v>118</v>
      </c>
      <c r="C8" s="8" t="s">
        <v>77</v>
      </c>
      <c r="D8" s="11" t="s">
        <v>114</v>
      </c>
      <c r="E8" s="8" t="s">
        <v>115</v>
      </c>
      <c r="F8" s="8">
        <v>1</v>
      </c>
    </row>
    <row r="9" spans="1:6" x14ac:dyDescent="0.3">
      <c r="A9" s="10"/>
      <c r="B9" s="8"/>
      <c r="C9" s="8"/>
      <c r="D9" s="11" t="s">
        <v>72</v>
      </c>
      <c r="E9" s="8" t="s">
        <v>116</v>
      </c>
      <c r="F9" s="8"/>
    </row>
    <row r="10" spans="1:6" x14ac:dyDescent="0.3">
      <c r="A10" s="7" t="s">
        <v>10</v>
      </c>
      <c r="B10" s="8" t="s">
        <v>63</v>
      </c>
      <c r="C10" s="8" t="s">
        <v>77</v>
      </c>
      <c r="D10" s="9"/>
      <c r="E10" s="8"/>
      <c r="F10" s="8">
        <v>24</v>
      </c>
    </row>
    <row r="11" spans="1:6" x14ac:dyDescent="0.3">
      <c r="A11" s="7" t="s">
        <v>297</v>
      </c>
      <c r="B11" s="8" t="s">
        <v>112</v>
      </c>
      <c r="C11" s="8" t="s">
        <v>80</v>
      </c>
      <c r="D11" s="9">
        <v>0</v>
      </c>
      <c r="E11" s="8" t="s">
        <v>44</v>
      </c>
      <c r="F11" s="8">
        <v>1</v>
      </c>
    </row>
    <row r="12" spans="1:6" x14ac:dyDescent="0.3">
      <c r="A12" s="7"/>
      <c r="B12" s="8"/>
      <c r="C12" s="8"/>
      <c r="D12" s="9">
        <v>1</v>
      </c>
      <c r="E12" s="8" t="s">
        <v>45</v>
      </c>
      <c r="F12" s="8"/>
    </row>
    <row r="13" spans="1:6" x14ac:dyDescent="0.3">
      <c r="A13" s="7" t="s">
        <v>129</v>
      </c>
      <c r="B13" s="8" t="s">
        <v>62</v>
      </c>
      <c r="C13" s="8" t="s">
        <v>80</v>
      </c>
      <c r="D13" s="9">
        <v>0</v>
      </c>
      <c r="E13" s="8" t="s">
        <v>20</v>
      </c>
      <c r="F13" s="8">
        <v>1</v>
      </c>
    </row>
    <row r="14" spans="1:6" x14ac:dyDescent="0.3">
      <c r="A14" s="7"/>
      <c r="B14" s="8"/>
      <c r="C14" s="25"/>
      <c r="D14" s="9">
        <v>1</v>
      </c>
      <c r="E14" s="8" t="s">
        <v>19</v>
      </c>
      <c r="F14" s="8"/>
    </row>
    <row r="15" spans="1:6" x14ac:dyDescent="0.3">
      <c r="A15" s="7" t="s">
        <v>12</v>
      </c>
      <c r="B15" s="8" t="s">
        <v>21</v>
      </c>
      <c r="C15" s="8" t="s">
        <v>77</v>
      </c>
      <c r="D15" s="11" t="s">
        <v>28</v>
      </c>
      <c r="E15" s="8" t="s">
        <v>67</v>
      </c>
      <c r="F15" s="8">
        <v>4</v>
      </c>
    </row>
    <row r="16" spans="1:6" x14ac:dyDescent="0.3">
      <c r="A16" s="7"/>
      <c r="B16" s="8"/>
      <c r="C16" s="8"/>
      <c r="D16" s="11" t="s">
        <v>29</v>
      </c>
      <c r="E16" s="8" t="s">
        <v>68</v>
      </c>
      <c r="F16" s="8"/>
    </row>
    <row r="17" spans="1:6" x14ac:dyDescent="0.3">
      <c r="A17" s="7"/>
      <c r="B17" s="8"/>
      <c r="C17" s="8"/>
      <c r="D17" s="11" t="s">
        <v>30</v>
      </c>
      <c r="E17" s="8" t="s">
        <v>69</v>
      </c>
      <c r="F17" s="8"/>
    </row>
    <row r="18" spans="1:6" x14ac:dyDescent="0.3">
      <c r="A18" s="7" t="s">
        <v>13</v>
      </c>
      <c r="B18" s="8" t="s">
        <v>61</v>
      </c>
      <c r="C18" s="8" t="s">
        <v>80</v>
      </c>
      <c r="D18" s="9">
        <v>1</v>
      </c>
      <c r="E18" s="8" t="s">
        <v>17</v>
      </c>
      <c r="F18" s="8">
        <v>1</v>
      </c>
    </row>
    <row r="19" spans="1:6" x14ac:dyDescent="0.3">
      <c r="A19" s="7"/>
      <c r="B19" s="8"/>
      <c r="C19" s="8"/>
      <c r="D19" s="9">
        <v>2</v>
      </c>
      <c r="E19" s="8" t="s">
        <v>18</v>
      </c>
      <c r="F19" s="8"/>
    </row>
    <row r="20" spans="1:6" x14ac:dyDescent="0.3">
      <c r="A20" s="7"/>
      <c r="B20" s="8"/>
      <c r="C20" s="8"/>
      <c r="D20" s="9">
        <v>3</v>
      </c>
      <c r="E20" s="8" t="s">
        <v>51</v>
      </c>
      <c r="F20" s="8"/>
    </row>
    <row r="21" spans="1:6" x14ac:dyDescent="0.3">
      <c r="A21" s="7"/>
      <c r="B21" s="8"/>
      <c r="C21" s="8"/>
      <c r="D21" s="9">
        <v>4</v>
      </c>
      <c r="E21" s="8" t="s">
        <v>76</v>
      </c>
      <c r="F21" s="8"/>
    </row>
    <row r="22" spans="1:6" x14ac:dyDescent="0.3">
      <c r="A22" s="7" t="s">
        <v>122</v>
      </c>
      <c r="B22" s="8" t="s">
        <v>123</v>
      </c>
      <c r="C22" s="8" t="s">
        <v>80</v>
      </c>
      <c r="D22" s="9">
        <v>0</v>
      </c>
      <c r="E22" s="8" t="s">
        <v>44</v>
      </c>
      <c r="F22" s="8">
        <v>1</v>
      </c>
    </row>
    <row r="23" spans="1:6" x14ac:dyDescent="0.3">
      <c r="A23" s="7"/>
      <c r="B23" s="8"/>
      <c r="C23" s="8"/>
      <c r="D23" s="9">
        <v>1</v>
      </c>
      <c r="E23" s="8" t="s">
        <v>45</v>
      </c>
      <c r="F23" s="8"/>
    </row>
    <row r="24" spans="1:6" x14ac:dyDescent="0.3">
      <c r="A24" s="7" t="s">
        <v>148</v>
      </c>
      <c r="B24" s="8" t="s">
        <v>296</v>
      </c>
      <c r="C24" s="8" t="s">
        <v>80</v>
      </c>
      <c r="D24" s="9">
        <v>0</v>
      </c>
      <c r="E24" s="8" t="s">
        <v>44</v>
      </c>
      <c r="F24" s="8">
        <v>1</v>
      </c>
    </row>
    <row r="25" spans="1:6" x14ac:dyDescent="0.3">
      <c r="A25" s="7"/>
      <c r="B25" s="8"/>
      <c r="C25" s="8"/>
      <c r="D25" s="9">
        <v>1</v>
      </c>
      <c r="E25" s="8" t="s">
        <v>45</v>
      </c>
      <c r="F25" s="8"/>
    </row>
    <row r="26" spans="1:6" x14ac:dyDescent="0.3">
      <c r="A26" s="7" t="s">
        <v>74</v>
      </c>
      <c r="B26" s="8" t="s">
        <v>75</v>
      </c>
      <c r="C26" s="8" t="s">
        <v>80</v>
      </c>
      <c r="D26" s="9">
        <v>0</v>
      </c>
      <c r="E26" s="8" t="s">
        <v>44</v>
      </c>
      <c r="F26" s="8">
        <v>1</v>
      </c>
    </row>
    <row r="27" spans="1:6" x14ac:dyDescent="0.3">
      <c r="A27" s="7"/>
      <c r="B27" s="8"/>
      <c r="C27" s="8"/>
      <c r="D27" s="9">
        <v>1</v>
      </c>
      <c r="E27" s="8" t="s">
        <v>45</v>
      </c>
      <c r="F27" s="8"/>
    </row>
    <row r="28" spans="1:6" x14ac:dyDescent="0.3">
      <c r="A28" s="7" t="s">
        <v>16</v>
      </c>
      <c r="B28" s="8" t="s">
        <v>66</v>
      </c>
      <c r="C28" s="8" t="s">
        <v>80</v>
      </c>
      <c r="D28" s="9">
        <v>0</v>
      </c>
      <c r="E28" s="8" t="s">
        <v>44</v>
      </c>
      <c r="F28" s="8">
        <v>1</v>
      </c>
    </row>
    <row r="29" spans="1:6" x14ac:dyDescent="0.3">
      <c r="A29" s="7"/>
      <c r="B29" s="8"/>
      <c r="C29" s="8"/>
      <c r="D29" s="9">
        <v>1</v>
      </c>
      <c r="E29" s="8" t="s">
        <v>45</v>
      </c>
      <c r="F29" s="8"/>
    </row>
    <row r="30" spans="1:6" x14ac:dyDescent="0.3">
      <c r="A30" s="7" t="s">
        <v>15</v>
      </c>
      <c r="B30" s="8" t="s">
        <v>60</v>
      </c>
      <c r="C30" s="8" t="s">
        <v>80</v>
      </c>
      <c r="D30" s="9">
        <v>0</v>
      </c>
      <c r="E30" s="8" t="s">
        <v>44</v>
      </c>
      <c r="F30" s="8">
        <v>1</v>
      </c>
    </row>
    <row r="31" spans="1:6" x14ac:dyDescent="0.3">
      <c r="A31" s="14"/>
      <c r="B31" s="12"/>
      <c r="C31" s="12"/>
      <c r="D31" s="15">
        <v>1</v>
      </c>
      <c r="E31" s="12" t="s">
        <v>45</v>
      </c>
      <c r="F31" s="12"/>
    </row>
    <row r="32" spans="1:6" x14ac:dyDescent="0.3">
      <c r="A32" s="7" t="s">
        <v>301</v>
      </c>
      <c r="B32" s="90" t="s">
        <v>310</v>
      </c>
      <c r="C32" s="8" t="s">
        <v>77</v>
      </c>
      <c r="D32" s="90"/>
      <c r="E32" s="90"/>
      <c r="F32" s="8">
        <v>24</v>
      </c>
    </row>
    <row r="33" spans="1:6" ht="16.2" thickBot="1" x14ac:dyDescent="0.35">
      <c r="A33" s="7" t="s">
        <v>302</v>
      </c>
      <c r="B33" s="90" t="s">
        <v>311</v>
      </c>
      <c r="C33" s="8" t="s">
        <v>77</v>
      </c>
      <c r="D33" s="90"/>
      <c r="E33" s="90"/>
      <c r="F33" s="8">
        <v>24</v>
      </c>
    </row>
    <row r="34" spans="1:6" ht="16.2" thickBot="1" x14ac:dyDescent="0.35">
      <c r="A34" s="19" t="s">
        <v>135</v>
      </c>
      <c r="B34" s="88"/>
      <c r="C34" s="88"/>
      <c r="D34" s="88"/>
      <c r="E34" s="88"/>
      <c r="F34" s="89"/>
    </row>
    <row r="35" spans="1:6" x14ac:dyDescent="0.3">
      <c r="A35" s="16" t="s">
        <v>4</v>
      </c>
      <c r="B35" s="8" t="s">
        <v>4</v>
      </c>
      <c r="C35" s="8" t="s">
        <v>77</v>
      </c>
      <c r="D35" s="9"/>
      <c r="E35" s="8"/>
      <c r="F35" s="8">
        <v>24</v>
      </c>
    </row>
    <row r="36" spans="1:6" x14ac:dyDescent="0.3">
      <c r="A36" s="7" t="s">
        <v>0</v>
      </c>
      <c r="B36" s="8" t="s">
        <v>313</v>
      </c>
      <c r="C36" s="8" t="s">
        <v>77</v>
      </c>
      <c r="D36" s="9"/>
      <c r="E36" s="8"/>
      <c r="F36" s="8">
        <v>24</v>
      </c>
    </row>
    <row r="37" spans="1:6" x14ac:dyDescent="0.3">
      <c r="A37" s="7" t="s">
        <v>46</v>
      </c>
      <c r="B37" s="8" t="s">
        <v>65</v>
      </c>
      <c r="C37" s="8" t="s">
        <v>80</v>
      </c>
      <c r="D37" s="9"/>
      <c r="E37" s="8"/>
      <c r="F37" s="13">
        <v>7</v>
      </c>
    </row>
    <row r="38" spans="1:6" x14ac:dyDescent="0.3">
      <c r="A38" s="7" t="s">
        <v>134</v>
      </c>
      <c r="B38" s="9" t="s">
        <v>314</v>
      </c>
      <c r="C38" s="8" t="s">
        <v>77</v>
      </c>
      <c r="D38" s="13"/>
      <c r="E38" s="13"/>
      <c r="F38" s="8">
        <v>24</v>
      </c>
    </row>
    <row r="39" spans="1:6" x14ac:dyDescent="0.3">
      <c r="A39" s="7" t="s">
        <v>133</v>
      </c>
      <c r="B39" s="9" t="s">
        <v>131</v>
      </c>
      <c r="C39" s="8" t="s">
        <v>77</v>
      </c>
      <c r="D39" s="13"/>
      <c r="E39" s="13"/>
      <c r="F39" s="8">
        <v>24</v>
      </c>
    </row>
    <row r="40" spans="1:6" x14ac:dyDescent="0.3">
      <c r="A40" s="7" t="s">
        <v>121</v>
      </c>
      <c r="B40" s="8" t="s">
        <v>124</v>
      </c>
      <c r="C40" s="8" t="s">
        <v>77</v>
      </c>
      <c r="D40" s="9"/>
      <c r="E40" s="8"/>
      <c r="F40" s="8">
        <v>24</v>
      </c>
    </row>
    <row r="41" spans="1:6" x14ac:dyDescent="0.3">
      <c r="A41" s="14" t="s">
        <v>132</v>
      </c>
      <c r="B41" s="9" t="s">
        <v>132</v>
      </c>
      <c r="C41" s="8" t="s">
        <v>77</v>
      </c>
      <c r="D41" s="13"/>
      <c r="E41" s="13"/>
      <c r="F41" s="8">
        <v>24</v>
      </c>
    </row>
    <row r="42" spans="1:6" x14ac:dyDescent="0.3">
      <c r="A42" s="7" t="s">
        <v>303</v>
      </c>
      <c r="B42" s="90" t="s">
        <v>130</v>
      </c>
      <c r="C42" s="8" t="s">
        <v>77</v>
      </c>
      <c r="D42" s="90"/>
      <c r="E42" s="90"/>
      <c r="F42" s="8">
        <v>24</v>
      </c>
    </row>
    <row r="43" spans="1:6" x14ac:dyDescent="0.3">
      <c r="A43" s="7" t="s">
        <v>305</v>
      </c>
      <c r="B43" s="9" t="s">
        <v>131</v>
      </c>
      <c r="C43" s="8" t="s">
        <v>77</v>
      </c>
      <c r="D43" s="13"/>
      <c r="E43" s="13"/>
      <c r="F43" s="8">
        <v>24</v>
      </c>
    </row>
    <row r="44" spans="1:6" ht="16.2" thickBot="1" x14ac:dyDescent="0.35">
      <c r="A44" s="14" t="s">
        <v>304</v>
      </c>
      <c r="B44" s="91" t="s">
        <v>312</v>
      </c>
      <c r="C44" s="12" t="s">
        <v>77</v>
      </c>
      <c r="D44" s="91"/>
      <c r="E44" s="91"/>
      <c r="F44" s="12">
        <v>24</v>
      </c>
    </row>
    <row r="45" spans="1:6" ht="16.2" thickBot="1" x14ac:dyDescent="0.35">
      <c r="A45" s="19" t="s">
        <v>136</v>
      </c>
      <c r="B45" s="20"/>
      <c r="C45" s="20"/>
      <c r="D45" s="20"/>
      <c r="E45" s="20"/>
      <c r="F45" s="21"/>
    </row>
    <row r="46" spans="1:6" x14ac:dyDescent="0.3">
      <c r="A46" s="16" t="s">
        <v>55</v>
      </c>
      <c r="B46" s="17" t="s">
        <v>57</v>
      </c>
      <c r="C46" s="17" t="s">
        <v>80</v>
      </c>
      <c r="D46" s="18">
        <v>0</v>
      </c>
      <c r="E46" s="17" t="s">
        <v>43</v>
      </c>
      <c r="F46" s="17">
        <v>1</v>
      </c>
    </row>
    <row r="47" spans="1:6" x14ac:dyDescent="0.3">
      <c r="A47" s="7"/>
      <c r="B47" s="8"/>
      <c r="C47" s="8"/>
      <c r="D47" s="9">
        <v>1</v>
      </c>
      <c r="E47" s="8" t="s">
        <v>32</v>
      </c>
      <c r="F47" s="8"/>
    </row>
    <row r="48" spans="1:6" x14ac:dyDescent="0.3">
      <c r="A48" s="7" t="s">
        <v>56</v>
      </c>
      <c r="B48" s="8" t="s">
        <v>58</v>
      </c>
      <c r="C48" s="8" t="s">
        <v>80</v>
      </c>
      <c r="D48" s="9">
        <v>0</v>
      </c>
      <c r="E48" s="8" t="s">
        <v>43</v>
      </c>
      <c r="F48" s="8">
        <v>1</v>
      </c>
    </row>
    <row r="49" spans="1:6" x14ac:dyDescent="0.3">
      <c r="A49" s="7"/>
      <c r="B49" s="8"/>
      <c r="C49" s="8"/>
      <c r="D49" s="9">
        <v>1</v>
      </c>
      <c r="E49" s="8" t="s">
        <v>33</v>
      </c>
      <c r="F49" s="8"/>
    </row>
    <row r="50" spans="1:6" x14ac:dyDescent="0.3">
      <c r="A50" s="7" t="s">
        <v>47</v>
      </c>
      <c r="B50" s="8" t="s">
        <v>59</v>
      </c>
      <c r="C50" s="8" t="s">
        <v>80</v>
      </c>
      <c r="D50" s="9">
        <v>0</v>
      </c>
      <c r="E50" s="8" t="s">
        <v>44</v>
      </c>
      <c r="F50" s="8">
        <v>1</v>
      </c>
    </row>
    <row r="51" spans="1:6" x14ac:dyDescent="0.3">
      <c r="A51" s="7"/>
      <c r="B51" s="8"/>
      <c r="C51" s="8"/>
      <c r="D51" s="9">
        <v>1</v>
      </c>
      <c r="E51" s="8" t="s">
        <v>45</v>
      </c>
      <c r="F51" s="8"/>
    </row>
    <row r="52" spans="1:6" x14ac:dyDescent="0.3">
      <c r="A52" s="7" t="s">
        <v>137</v>
      </c>
      <c r="B52" s="8" t="s">
        <v>138</v>
      </c>
      <c r="C52" s="8" t="s">
        <v>77</v>
      </c>
      <c r="D52" s="9"/>
      <c r="E52" s="8"/>
      <c r="F52" s="8">
        <v>24</v>
      </c>
    </row>
    <row r="53" spans="1:6" x14ac:dyDescent="0.3">
      <c r="A53" s="7" t="s">
        <v>48</v>
      </c>
      <c r="B53" s="8" t="s">
        <v>120</v>
      </c>
      <c r="C53" s="8" t="s">
        <v>80</v>
      </c>
      <c r="D53" s="9"/>
      <c r="E53" s="8"/>
      <c r="F53" s="8">
        <v>8</v>
      </c>
    </row>
    <row r="54" spans="1:6" x14ac:dyDescent="0.3">
      <c r="A54" s="7" t="s">
        <v>49</v>
      </c>
      <c r="B54" s="8" t="s">
        <v>119</v>
      </c>
      <c r="C54" s="8" t="s">
        <v>80</v>
      </c>
      <c r="D54" s="9"/>
      <c r="E54" s="8"/>
      <c r="F54" s="8">
        <v>8</v>
      </c>
    </row>
    <row r="55" spans="1:6" x14ac:dyDescent="0.3">
      <c r="A55" s="7" t="s">
        <v>139</v>
      </c>
      <c r="B55" s="13" t="s">
        <v>142</v>
      </c>
      <c r="C55" s="13" t="s">
        <v>80</v>
      </c>
      <c r="D55" s="13">
        <v>0</v>
      </c>
      <c r="E55" s="8" t="s">
        <v>44</v>
      </c>
      <c r="F55" s="13">
        <v>1</v>
      </c>
    </row>
    <row r="56" spans="1:6" x14ac:dyDescent="0.3">
      <c r="A56" s="7"/>
      <c r="B56" s="13"/>
      <c r="C56" s="13"/>
      <c r="D56" s="13">
        <v>1</v>
      </c>
      <c r="E56" s="8" t="s">
        <v>45</v>
      </c>
      <c r="F56" s="13"/>
    </row>
    <row r="57" spans="1:6" x14ac:dyDescent="0.3">
      <c r="A57" s="7" t="s">
        <v>140</v>
      </c>
      <c r="B57" s="13" t="s">
        <v>143</v>
      </c>
      <c r="C57" s="13" t="s">
        <v>80</v>
      </c>
      <c r="D57" s="13">
        <v>0</v>
      </c>
      <c r="E57" s="8" t="s">
        <v>44</v>
      </c>
      <c r="F57" s="13">
        <v>1</v>
      </c>
    </row>
    <row r="58" spans="1:6" x14ac:dyDescent="0.3">
      <c r="A58" s="7"/>
      <c r="B58" s="13"/>
      <c r="C58" s="13"/>
      <c r="D58" s="13">
        <v>1</v>
      </c>
      <c r="E58" s="8" t="s">
        <v>45</v>
      </c>
      <c r="F58" s="13"/>
    </row>
    <row r="59" spans="1:6" x14ac:dyDescent="0.3">
      <c r="A59" s="7" t="s">
        <v>146</v>
      </c>
      <c r="B59" s="13" t="s">
        <v>144</v>
      </c>
      <c r="C59" s="13" t="s">
        <v>80</v>
      </c>
      <c r="D59" s="13">
        <v>0</v>
      </c>
      <c r="E59" s="8" t="s">
        <v>44</v>
      </c>
      <c r="F59" s="13">
        <v>1</v>
      </c>
    </row>
    <row r="60" spans="1:6" x14ac:dyDescent="0.3">
      <c r="A60" s="7"/>
      <c r="B60" s="13"/>
      <c r="C60" s="13"/>
      <c r="D60" s="13">
        <v>1</v>
      </c>
      <c r="E60" s="8" t="s">
        <v>45</v>
      </c>
      <c r="F60" s="13"/>
    </row>
    <row r="61" spans="1:6" x14ac:dyDescent="0.3">
      <c r="A61" s="7" t="s">
        <v>147</v>
      </c>
      <c r="B61" s="13" t="s">
        <v>145</v>
      </c>
      <c r="C61" s="13" t="s">
        <v>80</v>
      </c>
      <c r="D61" s="13">
        <v>0</v>
      </c>
      <c r="E61" s="8" t="s">
        <v>44</v>
      </c>
      <c r="F61" s="13">
        <v>1</v>
      </c>
    </row>
    <row r="62" spans="1:6" x14ac:dyDescent="0.3">
      <c r="A62" s="7"/>
      <c r="B62" s="13"/>
      <c r="C62" s="13"/>
      <c r="D62" s="13">
        <v>1</v>
      </c>
      <c r="E62" s="8" t="s">
        <v>45</v>
      </c>
      <c r="F62" s="13"/>
    </row>
    <row r="63" spans="1:6" x14ac:dyDescent="0.3">
      <c r="A63" s="7" t="s">
        <v>141</v>
      </c>
      <c r="B63" s="13" t="s">
        <v>141</v>
      </c>
      <c r="C63" s="13" t="s">
        <v>77</v>
      </c>
      <c r="D63" s="13"/>
      <c r="E63" s="13"/>
      <c r="F63" s="13">
        <v>24</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Entry</vt:lpstr>
      <vt:lpstr>Analysis</vt:lpstr>
      <vt:lpstr>Column Definitions</vt:lpstr>
    </vt:vector>
  </TitlesOfParts>
  <Company>UCSF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Hollis</dc:creator>
  <cp:lastModifiedBy>Hocini, Sophia</cp:lastModifiedBy>
  <dcterms:created xsi:type="dcterms:W3CDTF">2016-09-02T06:40:05Z</dcterms:created>
  <dcterms:modified xsi:type="dcterms:W3CDTF">2018-07-27T21:51:26Z</dcterms:modified>
</cp:coreProperties>
</file>